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guelo/Desktop/enviado 14 Nov_2022/Excel por figura/"/>
    </mc:Choice>
  </mc:AlternateContent>
  <xr:revisionPtr revIDLastSave="0" documentId="8_{ED921A91-D0B6-EF49-A168-9481425D8FCA}" xr6:coauthVersionLast="47" xr6:coauthVersionMax="47" xr10:uidLastSave="{00000000-0000-0000-0000-000000000000}"/>
  <bookViews>
    <workbookView xWindow="11080" yWindow="500" windowWidth="27640" windowHeight="16020" activeTab="1" xr2:uid="{6C0D1D26-1714-9440-9D8F-1B93D203C711}"/>
  </bookViews>
  <sheets>
    <sheet name="Panel B" sheetId="1" r:id="rId1"/>
    <sheet name="Panel C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64" i="2" l="1"/>
  <c r="AN64" i="2"/>
  <c r="AL64" i="2"/>
  <c r="AC64" i="2"/>
  <c r="AB64" i="2"/>
  <c r="AA64" i="2"/>
  <c r="Z64" i="2"/>
  <c r="Y64" i="2"/>
  <c r="X64" i="2"/>
  <c r="G64" i="2"/>
  <c r="BK63" i="2"/>
  <c r="BK64" i="2" s="1"/>
  <c r="BC63" i="2"/>
  <c r="BB63" i="2"/>
  <c r="BA63" i="2"/>
  <c r="AZ63" i="2"/>
  <c r="AW63" i="2"/>
  <c r="AH63" i="2"/>
  <c r="AH64" i="2" s="1"/>
  <c r="R63" i="2"/>
  <c r="R64" i="2" s="1"/>
  <c r="BK62" i="2"/>
  <c r="BC62" i="2"/>
  <c r="BC64" i="2" s="1"/>
  <c r="BB62" i="2"/>
  <c r="BB64" i="2" s="1"/>
  <c r="BA62" i="2"/>
  <c r="BA64" i="2" s="1"/>
  <c r="AZ62" i="2"/>
  <c r="AZ64" i="2" s="1"/>
  <c r="AW62" i="2"/>
  <c r="AH62" i="2"/>
  <c r="R62" i="2"/>
  <c r="AK54" i="2"/>
  <c r="AH54" i="2"/>
  <c r="X54" i="2"/>
  <c r="BK53" i="2"/>
  <c r="BK54" i="2" s="1"/>
  <c r="BC53" i="2"/>
  <c r="BB53" i="2"/>
  <c r="BA53" i="2"/>
  <c r="AZ53" i="2"/>
  <c r="AW53" i="2"/>
  <c r="AW54" i="2" s="1"/>
  <c r="AH53" i="2"/>
  <c r="R53" i="2"/>
  <c r="R54" i="2" s="1"/>
  <c r="BK52" i="2"/>
  <c r="BC52" i="2"/>
  <c r="BC54" i="2" s="1"/>
  <c r="BB52" i="2"/>
  <c r="BB54" i="2" s="1"/>
  <c r="BA52" i="2"/>
  <c r="BA54" i="2" s="1"/>
  <c r="AZ52" i="2"/>
  <c r="AZ54" i="2" s="1"/>
  <c r="AW52" i="2"/>
  <c r="AH52" i="2"/>
  <c r="R52" i="2"/>
  <c r="R45" i="2"/>
  <c r="BK44" i="2"/>
  <c r="BD44" i="2"/>
  <c r="BC44" i="2"/>
  <c r="AM44" i="2"/>
  <c r="AL44" i="2"/>
  <c r="R44" i="2"/>
  <c r="J44" i="2"/>
  <c r="BK43" i="2"/>
  <c r="BE43" i="2"/>
  <c r="BD43" i="2"/>
  <c r="BC43" i="2"/>
  <c r="BB43" i="2"/>
  <c r="BB44" i="2" s="1"/>
  <c r="BA43" i="2"/>
  <c r="AZ43" i="2"/>
  <c r="AW43" i="2"/>
  <c r="AW44" i="2" s="1"/>
  <c r="AO43" i="2"/>
  <c r="AN43" i="2"/>
  <c r="AM43" i="2"/>
  <c r="AL43" i="2"/>
  <c r="AK43" i="2"/>
  <c r="AK44" i="2" s="1"/>
  <c r="AH43" i="2"/>
  <c r="AH44" i="2" s="1"/>
  <c r="R43" i="2"/>
  <c r="N43" i="2"/>
  <c r="M43" i="2"/>
  <c r="L43" i="2"/>
  <c r="K43" i="2"/>
  <c r="J43" i="2"/>
  <c r="I43" i="2"/>
  <c r="I44" i="2" s="1"/>
  <c r="BK42" i="2"/>
  <c r="BE42" i="2"/>
  <c r="BE44" i="2" s="1"/>
  <c r="BD42" i="2"/>
  <c r="BC42" i="2"/>
  <c r="BB42" i="2"/>
  <c r="BA42" i="2"/>
  <c r="BA44" i="2" s="1"/>
  <c r="AZ42" i="2"/>
  <c r="AZ44" i="2" s="1"/>
  <c r="AW42" i="2"/>
  <c r="AO42" i="2"/>
  <c r="AO44" i="2" s="1"/>
  <c r="AN42" i="2"/>
  <c r="AN44" i="2" s="1"/>
  <c r="AM42" i="2"/>
  <c r="AL42" i="2"/>
  <c r="AK42" i="2"/>
  <c r="AH42" i="2"/>
  <c r="N42" i="2"/>
  <c r="N44" i="2" s="1"/>
  <c r="M42" i="2"/>
  <c r="M44" i="2" s="1"/>
  <c r="L42" i="2"/>
  <c r="L44" i="2" s="1"/>
  <c r="K42" i="2"/>
  <c r="K44" i="2" s="1"/>
  <c r="J42" i="2"/>
  <c r="I42" i="2"/>
  <c r="BK33" i="2"/>
  <c r="BK34" i="2" s="1"/>
  <c r="BD33" i="2"/>
  <c r="BC33" i="2"/>
  <c r="BB33" i="2"/>
  <c r="BA33" i="2"/>
  <c r="AZ33" i="2"/>
  <c r="AW33" i="2"/>
  <c r="AW34" i="2" s="1"/>
  <c r="AH33" i="2"/>
  <c r="AH34" i="2" s="1"/>
  <c r="R33" i="2"/>
  <c r="R34" i="2" s="1"/>
  <c r="L33" i="2"/>
  <c r="K33" i="2"/>
  <c r="J33" i="2"/>
  <c r="I33" i="2"/>
  <c r="H33" i="2"/>
  <c r="G33" i="2"/>
  <c r="F33" i="2"/>
  <c r="BK32" i="2"/>
  <c r="BD32" i="2"/>
  <c r="BD34" i="2" s="1"/>
  <c r="BC32" i="2"/>
  <c r="BC34" i="2" s="1"/>
  <c r="BB32" i="2"/>
  <c r="BB34" i="2" s="1"/>
  <c r="BA32" i="2"/>
  <c r="BA34" i="2" s="1"/>
  <c r="AZ32" i="2"/>
  <c r="AZ34" i="2" s="1"/>
  <c r="AW32" i="2"/>
  <c r="AH32" i="2"/>
  <c r="R32" i="2"/>
  <c r="L32" i="2"/>
  <c r="L34" i="2" s="1"/>
  <c r="K32" i="2"/>
  <c r="K34" i="2" s="1"/>
  <c r="J32" i="2"/>
  <c r="J34" i="2" s="1"/>
  <c r="I32" i="2"/>
  <c r="I34" i="2" s="1"/>
  <c r="H32" i="2"/>
  <c r="H34" i="2" s="1"/>
  <c r="G32" i="2"/>
  <c r="G34" i="2" s="1"/>
  <c r="F32" i="2"/>
  <c r="F34" i="2" s="1"/>
  <c r="BK23" i="2"/>
  <c r="BK24" i="2" s="1"/>
  <c r="BD23" i="2"/>
  <c r="BC23" i="2"/>
  <c r="BB23" i="2"/>
  <c r="BA23" i="2"/>
  <c r="AZ23" i="2"/>
  <c r="AZ24" i="2" s="1"/>
  <c r="AW23" i="2"/>
  <c r="AW24" i="2" s="1"/>
  <c r="AH23" i="2"/>
  <c r="AH24" i="2" s="1"/>
  <c r="BK22" i="2"/>
  <c r="BD22" i="2"/>
  <c r="BD24" i="2" s="1"/>
  <c r="BC22" i="2"/>
  <c r="BC24" i="2" s="1"/>
  <c r="BB22" i="2"/>
  <c r="BB24" i="2" s="1"/>
  <c r="BA22" i="2"/>
  <c r="BA24" i="2" s="1"/>
  <c r="AZ22" i="2"/>
  <c r="AW22" i="2"/>
  <c r="AH22" i="2"/>
  <c r="R22" i="2"/>
  <c r="R23" i="2" s="1"/>
  <c r="R21" i="2"/>
  <c r="BK14" i="2"/>
  <c r="BD14" i="2"/>
  <c r="BC14" i="2"/>
  <c r="AM14" i="2"/>
  <c r="AL14" i="2"/>
  <c r="BK13" i="2"/>
  <c r="BD13" i="2"/>
  <c r="BC13" i="2"/>
  <c r="BB13" i="2"/>
  <c r="BB14" i="2" s="1"/>
  <c r="BA13" i="2"/>
  <c r="AZ13" i="2"/>
  <c r="AW13" i="2"/>
  <c r="AW14" i="2" s="1"/>
  <c r="AO13" i="2"/>
  <c r="AN13" i="2"/>
  <c r="AM13" i="2"/>
  <c r="AL13" i="2"/>
  <c r="AK13" i="2"/>
  <c r="AK14" i="2" s="1"/>
  <c r="AH13" i="2"/>
  <c r="AH14" i="2" s="1"/>
  <c r="BK12" i="2"/>
  <c r="BD12" i="2"/>
  <c r="BC12" i="2"/>
  <c r="BB12" i="2"/>
  <c r="BA12" i="2"/>
  <c r="BA14" i="2" s="1"/>
  <c r="AZ12" i="2"/>
  <c r="AZ14" i="2" s="1"/>
  <c r="AW12" i="2"/>
  <c r="AO12" i="2"/>
  <c r="AO14" i="2" s="1"/>
  <c r="AN12" i="2"/>
  <c r="AN14" i="2" s="1"/>
  <c r="AM12" i="2"/>
  <c r="AL12" i="2"/>
  <c r="AK12" i="2"/>
  <c r="AH12" i="2"/>
  <c r="R11" i="2"/>
  <c r="R12" i="2" s="1"/>
  <c r="R10" i="2"/>
  <c r="M94" i="1"/>
  <c r="M95" i="1" s="1"/>
  <c r="L94" i="1"/>
  <c r="L95" i="1" s="1"/>
  <c r="K94" i="1"/>
  <c r="K95" i="1" s="1"/>
  <c r="D94" i="1"/>
  <c r="D95" i="1" s="1"/>
  <c r="C94" i="1"/>
  <c r="C95" i="1" s="1"/>
  <c r="N93" i="1"/>
  <c r="L93" i="1"/>
  <c r="K93" i="1"/>
  <c r="J93" i="1"/>
  <c r="J94" i="1" s="1"/>
  <c r="J95" i="1" s="1"/>
  <c r="I93" i="1"/>
  <c r="I94" i="1" s="1"/>
  <c r="I95" i="1" s="1"/>
  <c r="H93" i="1"/>
  <c r="H94" i="1" s="1"/>
  <c r="H95" i="1" s="1"/>
  <c r="G93" i="1"/>
  <c r="G94" i="1" s="1"/>
  <c r="G95" i="1" s="1"/>
  <c r="F93" i="1"/>
  <c r="F94" i="1" s="1"/>
  <c r="F95" i="1" s="1"/>
  <c r="E93" i="1"/>
  <c r="D93" i="1"/>
  <c r="C93" i="1"/>
  <c r="N92" i="1"/>
  <c r="N94" i="1" s="1"/>
  <c r="N95" i="1" s="1"/>
  <c r="L92" i="1"/>
  <c r="K92" i="1"/>
  <c r="J92" i="1"/>
  <c r="I92" i="1"/>
  <c r="H92" i="1"/>
  <c r="G92" i="1"/>
  <c r="F92" i="1"/>
  <c r="E92" i="1"/>
  <c r="E94" i="1" s="1"/>
  <c r="E95" i="1" s="1"/>
  <c r="D92" i="1"/>
  <c r="C92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N70" i="1"/>
  <c r="N71" i="1" s="1"/>
  <c r="N72" i="1" s="1"/>
  <c r="M70" i="1"/>
  <c r="M71" i="1" s="1"/>
  <c r="M72" i="1" s="1"/>
  <c r="L70" i="1"/>
  <c r="L71" i="1" s="1"/>
  <c r="L72" i="1" s="1"/>
  <c r="K70" i="1"/>
  <c r="K71" i="1" s="1"/>
  <c r="K72" i="1" s="1"/>
  <c r="J70" i="1"/>
  <c r="I70" i="1"/>
  <c r="H70" i="1"/>
  <c r="G70" i="1"/>
  <c r="F70" i="1"/>
  <c r="F71" i="1" s="1"/>
  <c r="F72" i="1" s="1"/>
  <c r="E70" i="1"/>
  <c r="E71" i="1" s="1"/>
  <c r="E72" i="1" s="1"/>
  <c r="D70" i="1"/>
  <c r="D71" i="1" s="1"/>
  <c r="D72" i="1" s="1"/>
  <c r="C70" i="1"/>
  <c r="C71" i="1" s="1"/>
  <c r="C72" i="1" s="1"/>
  <c r="N69" i="1"/>
  <c r="M69" i="1"/>
  <c r="L69" i="1"/>
  <c r="K69" i="1"/>
  <c r="J69" i="1"/>
  <c r="J71" i="1" s="1"/>
  <c r="J72" i="1" s="1"/>
  <c r="I69" i="1"/>
  <c r="I71" i="1" s="1"/>
  <c r="I72" i="1" s="1"/>
  <c r="H69" i="1"/>
  <c r="H71" i="1" s="1"/>
  <c r="H72" i="1" s="1"/>
  <c r="G69" i="1"/>
  <c r="G71" i="1" s="1"/>
  <c r="G72" i="1" s="1"/>
  <c r="F69" i="1"/>
  <c r="E69" i="1"/>
  <c r="D69" i="1"/>
  <c r="C69" i="1"/>
  <c r="AL59" i="1"/>
  <c r="AK59" i="1"/>
  <c r="AJ59" i="1"/>
  <c r="AI59" i="1"/>
  <c r="AH59" i="1"/>
  <c r="AG59" i="1"/>
  <c r="AF59" i="1"/>
  <c r="AE59" i="1"/>
  <c r="AD59" i="1"/>
  <c r="AC59" i="1"/>
  <c r="AS58" i="1"/>
  <c r="AS59" i="1" s="1"/>
  <c r="AA58" i="1"/>
  <c r="AA59" i="1" s="1"/>
  <c r="S58" i="1"/>
  <c r="S59" i="1" s="1"/>
  <c r="K58" i="1"/>
  <c r="K59" i="1" s="1"/>
  <c r="C58" i="1"/>
  <c r="C59" i="1" s="1"/>
  <c r="AS57" i="1"/>
  <c r="AR57" i="1"/>
  <c r="AR58" i="1" s="1"/>
  <c r="AR59" i="1" s="1"/>
  <c r="AQ57" i="1"/>
  <c r="AP57" i="1"/>
  <c r="AP58" i="1" s="1"/>
  <c r="AP59" i="1" s="1"/>
  <c r="AO57" i="1"/>
  <c r="AO58" i="1" s="1"/>
  <c r="AO59" i="1" s="1"/>
  <c r="AN57" i="1"/>
  <c r="AM57" i="1"/>
  <c r="AM58" i="1" s="1"/>
  <c r="AM59" i="1" s="1"/>
  <c r="AB57" i="1"/>
  <c r="AB58" i="1" s="1"/>
  <c r="AB59" i="1" s="1"/>
  <c r="AA57" i="1"/>
  <c r="Z57" i="1"/>
  <c r="Z58" i="1" s="1"/>
  <c r="Z59" i="1" s="1"/>
  <c r="Y57" i="1"/>
  <c r="X57" i="1"/>
  <c r="X58" i="1" s="1"/>
  <c r="X59" i="1" s="1"/>
  <c r="W57" i="1"/>
  <c r="W58" i="1" s="1"/>
  <c r="W59" i="1" s="1"/>
  <c r="V57" i="1"/>
  <c r="U57" i="1"/>
  <c r="U58" i="1" s="1"/>
  <c r="U59" i="1" s="1"/>
  <c r="T57" i="1"/>
  <c r="T58" i="1" s="1"/>
  <c r="T59" i="1" s="1"/>
  <c r="S57" i="1"/>
  <c r="R57" i="1"/>
  <c r="R58" i="1" s="1"/>
  <c r="R59" i="1" s="1"/>
  <c r="Q57" i="1"/>
  <c r="P57" i="1"/>
  <c r="P58" i="1" s="1"/>
  <c r="P59" i="1" s="1"/>
  <c r="O57" i="1"/>
  <c r="O58" i="1" s="1"/>
  <c r="O59" i="1" s="1"/>
  <c r="N57" i="1"/>
  <c r="M57" i="1"/>
  <c r="M58" i="1" s="1"/>
  <c r="M59" i="1" s="1"/>
  <c r="L57" i="1"/>
  <c r="L58" i="1" s="1"/>
  <c r="L59" i="1" s="1"/>
  <c r="K57" i="1"/>
  <c r="J57" i="1"/>
  <c r="J58" i="1" s="1"/>
  <c r="J59" i="1" s="1"/>
  <c r="I57" i="1"/>
  <c r="H57" i="1"/>
  <c r="H58" i="1" s="1"/>
  <c r="H59" i="1" s="1"/>
  <c r="G57" i="1"/>
  <c r="G58" i="1" s="1"/>
  <c r="G59" i="1" s="1"/>
  <c r="F57" i="1"/>
  <c r="E57" i="1"/>
  <c r="E58" i="1" s="1"/>
  <c r="E59" i="1" s="1"/>
  <c r="D57" i="1"/>
  <c r="D58" i="1" s="1"/>
  <c r="D59" i="1" s="1"/>
  <c r="C57" i="1"/>
  <c r="AS56" i="1"/>
  <c r="AR56" i="1"/>
  <c r="AQ56" i="1"/>
  <c r="AQ58" i="1" s="1"/>
  <c r="AQ59" i="1" s="1"/>
  <c r="AP56" i="1"/>
  <c r="AO56" i="1"/>
  <c r="AN56" i="1"/>
  <c r="AN58" i="1" s="1"/>
  <c r="AN59" i="1" s="1"/>
  <c r="AM56" i="1"/>
  <c r="AB56" i="1"/>
  <c r="AA56" i="1"/>
  <c r="Z56" i="1"/>
  <c r="Y56" i="1"/>
  <c r="Y58" i="1" s="1"/>
  <c r="Y59" i="1" s="1"/>
  <c r="X56" i="1"/>
  <c r="W56" i="1"/>
  <c r="V56" i="1"/>
  <c r="V58" i="1" s="1"/>
  <c r="V59" i="1" s="1"/>
  <c r="U56" i="1"/>
  <c r="T56" i="1"/>
  <c r="S56" i="1"/>
  <c r="R56" i="1"/>
  <c r="Q56" i="1"/>
  <c r="Q58" i="1" s="1"/>
  <c r="Q59" i="1" s="1"/>
  <c r="P56" i="1"/>
  <c r="O56" i="1"/>
  <c r="N56" i="1"/>
  <c r="N58" i="1" s="1"/>
  <c r="N59" i="1" s="1"/>
  <c r="M56" i="1"/>
  <c r="L56" i="1"/>
  <c r="K56" i="1"/>
  <c r="J56" i="1"/>
  <c r="I56" i="1"/>
  <c r="I58" i="1" s="1"/>
  <c r="I59" i="1" s="1"/>
  <c r="H56" i="1"/>
  <c r="G56" i="1"/>
  <c r="F56" i="1"/>
  <c r="F58" i="1" s="1"/>
  <c r="F59" i="1" s="1"/>
  <c r="E56" i="1"/>
  <c r="D56" i="1"/>
  <c r="C56" i="1"/>
  <c r="E48" i="1"/>
  <c r="D48" i="1"/>
  <c r="C48" i="1"/>
  <c r="B48" i="1"/>
  <c r="E47" i="1"/>
  <c r="D47" i="1"/>
  <c r="C47" i="1"/>
  <c r="B47" i="1"/>
  <c r="E46" i="1"/>
  <c r="D46" i="1"/>
  <c r="C46" i="1"/>
  <c r="B46" i="1"/>
</calcChain>
</file>

<file path=xl/sharedStrings.xml><?xml version="1.0" encoding="utf-8"?>
<sst xmlns="http://schemas.openxmlformats.org/spreadsheetml/2006/main" count="672" uniqueCount="304">
  <si>
    <t>WT</t>
  </si>
  <si>
    <t>S667A</t>
  </si>
  <si>
    <t>S687A</t>
  </si>
  <si>
    <t>S667A-S687A</t>
  </si>
  <si>
    <t>Statistics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</si>
  <si>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</si>
  <si>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</si>
  <si>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</si>
  <si>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</si>
  <si>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</si>
  <si>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</si>
  <si>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</si>
  <si>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</si>
  <si>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</si>
  <si>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WT vs. S667A</t>
  </si>
  <si>
    <t>0.02191 to 0.3162</t>
  </si>
  <si>
    <t>Yes</t>
  </si>
  <si>
    <t>*</t>
  </si>
  <si>
    <t>A-B</t>
  </si>
  <si>
    <t>WT vs. S687A</t>
  </si>
  <si>
    <t>0.1521 to 0.4294</t>
  </si>
  <si>
    <t>****</t>
  </si>
  <si>
    <t>&lt;0.0001</t>
  </si>
  <si>
    <t>A-C</t>
  </si>
  <si>
    <t>WT vs. S667A-S687A</t>
  </si>
  <si>
    <t>0.3445 to 0.6388</t>
  </si>
  <si>
    <t>A-D</t>
  </si>
  <si>
    <t>S667A vs. S687A</t>
  </si>
  <si>
    <t>-0.05562 to 0.299</t>
  </si>
  <si>
    <t>No</t>
  </si>
  <si>
    <t>ns</t>
  </si>
  <si>
    <t>B-C</t>
  </si>
  <si>
    <t>S667A vs. S667A-S687A</t>
  </si>
  <si>
    <t>0.1386 to 0.5066</t>
  </si>
  <si>
    <t>B-D</t>
  </si>
  <si>
    <t>S687A vs. S667A-S687A</t>
  </si>
  <si>
    <t>0.02359 to 0.3782</t>
  </si>
  <si>
    <t>C-D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</si>
  <si>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</si>
  <si>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</si>
  <si>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</si>
  <si>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</si>
  <si>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</si>
  <si>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</si>
  <si>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</si>
  <si>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</si>
  <si>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Average</t>
  </si>
  <si>
    <t>SD</t>
  </si>
  <si>
    <t>SEM</t>
  </si>
  <si>
    <t>Type</t>
  </si>
  <si>
    <t>EXP</t>
  </si>
  <si>
    <t>E-956-10</t>
  </si>
  <si>
    <t>E-963-17</t>
  </si>
  <si>
    <t>E-943-10</t>
  </si>
  <si>
    <t>E-944-11</t>
  </si>
  <si>
    <t>E-1020-4</t>
  </si>
  <si>
    <t>1496?</t>
  </si>
  <si>
    <t>1496-7</t>
  </si>
  <si>
    <t>1497-0</t>
  </si>
  <si>
    <t>1497-4</t>
  </si>
  <si>
    <t>5204-2</t>
  </si>
  <si>
    <t>5208-6</t>
  </si>
  <si>
    <t>5211-9</t>
  </si>
  <si>
    <t>5215-13</t>
  </si>
  <si>
    <t>5220-17</t>
  </si>
  <si>
    <t>5221-1</t>
  </si>
  <si>
    <t>5575-3</t>
  </si>
  <si>
    <t>5578-5</t>
  </si>
  <si>
    <t>5583-1</t>
  </si>
  <si>
    <t>5586-4</t>
  </si>
  <si>
    <t>5594-2</t>
  </si>
  <si>
    <t>5597-5</t>
  </si>
  <si>
    <t>5604-3</t>
  </si>
  <si>
    <t>5608-7</t>
  </si>
  <si>
    <t>5610-9</t>
  </si>
  <si>
    <t>5612-11</t>
  </si>
  <si>
    <t>5618-2</t>
  </si>
  <si>
    <t>1534-7</t>
  </si>
  <si>
    <t>1535-2</t>
  </si>
  <si>
    <t>1535-8</t>
  </si>
  <si>
    <t>2181-1</t>
  </si>
  <si>
    <t>2188-8</t>
  </si>
  <si>
    <t>2192-12</t>
  </si>
  <si>
    <t>2197-17</t>
  </si>
  <si>
    <t>5773-7</t>
  </si>
  <si>
    <t>5788-19</t>
  </si>
  <si>
    <t>5790-21</t>
  </si>
  <si>
    <t>5791-1</t>
  </si>
  <si>
    <t>5799-9</t>
  </si>
  <si>
    <t>5913-9</t>
  </si>
  <si>
    <t>5890-11</t>
  </si>
  <si>
    <t>Leak</t>
  </si>
  <si>
    <t>GSK Pre salb</t>
  </si>
  <si>
    <t>GSK Post salb</t>
  </si>
  <si>
    <t>GSK Pre S - leak</t>
  </si>
  <si>
    <t>GSK Post S- leak</t>
  </si>
  <si>
    <t>Normalized</t>
  </si>
  <si>
    <t>1-(I/Imax)</t>
  </si>
  <si>
    <t xml:space="preserve">S667A </t>
  </si>
  <si>
    <t>TOCRIS</t>
  </si>
  <si>
    <t>5577-4</t>
  </si>
  <si>
    <t>5579-6</t>
  </si>
  <si>
    <t>5581-8</t>
  </si>
  <si>
    <t>5585-3</t>
  </si>
  <si>
    <t>5588-6</t>
  </si>
  <si>
    <t>5593-11</t>
  </si>
  <si>
    <t>5596-4</t>
  </si>
  <si>
    <t>5599-7</t>
  </si>
  <si>
    <t>5611-10</t>
  </si>
  <si>
    <t>5615-14</t>
  </si>
  <si>
    <t>5622-6</t>
  </si>
  <si>
    <t>5625-9</t>
  </si>
  <si>
    <t>SIGMA</t>
  </si>
  <si>
    <t>M</t>
  </si>
  <si>
    <t>1535-0</t>
  </si>
  <si>
    <t>1535-5</t>
  </si>
  <si>
    <t>1535-7</t>
  </si>
  <si>
    <t>1535-9</t>
  </si>
  <si>
    <t>2185-5</t>
  </si>
  <si>
    <t>2190-10</t>
  </si>
  <si>
    <t>2195-15</t>
  </si>
  <si>
    <t>2201-20</t>
  </si>
  <si>
    <t>S667A-S6887A</t>
  </si>
  <si>
    <t>5770-5</t>
  </si>
  <si>
    <t>5776-10</t>
  </si>
  <si>
    <t>5778-12</t>
  </si>
  <si>
    <t>5781-14</t>
  </si>
  <si>
    <t>5789-20</t>
  </si>
  <si>
    <t>5793-3</t>
  </si>
  <si>
    <t>5795-5</t>
  </si>
  <si>
    <t>5797-7</t>
  </si>
  <si>
    <t>5801-11</t>
  </si>
  <si>
    <t>5864-19</t>
  </si>
  <si>
    <t>5616-11</t>
  </si>
  <si>
    <t>5894-14</t>
  </si>
  <si>
    <t>Panel C</t>
  </si>
  <si>
    <t>Dose response Curve</t>
  </si>
  <si>
    <t>1.3min different concentrations</t>
  </si>
  <si>
    <t xml:space="preserve">1.3m  GSK 1uM </t>
  </si>
  <si>
    <t>outside out</t>
  </si>
  <si>
    <t>W</t>
  </si>
  <si>
    <t>T</t>
  </si>
  <si>
    <t>25 nM</t>
  </si>
  <si>
    <t>3191-1</t>
  </si>
  <si>
    <t>3197-7</t>
  </si>
  <si>
    <t>3198-8</t>
  </si>
  <si>
    <t>3197-9</t>
  </si>
  <si>
    <t>3202-12</t>
  </si>
  <si>
    <t>3203-13</t>
  </si>
  <si>
    <t>25nM</t>
  </si>
  <si>
    <t>3267-3</t>
  </si>
  <si>
    <t>3289-5</t>
  </si>
  <si>
    <t>3291-7</t>
  </si>
  <si>
    <t>3294-10</t>
  </si>
  <si>
    <t>3295-11</t>
  </si>
  <si>
    <t>3341-4</t>
  </si>
  <si>
    <t>3345-8</t>
  </si>
  <si>
    <t>3347-10</t>
  </si>
  <si>
    <t>3349-12</t>
  </si>
  <si>
    <t>3344-7</t>
  </si>
  <si>
    <t>5807-3</t>
  </si>
  <si>
    <t>5801-5</t>
  </si>
  <si>
    <t>5811-7</t>
  </si>
  <si>
    <t>5812-8</t>
  </si>
  <si>
    <t>5813-9</t>
  </si>
  <si>
    <t>GSK25</t>
  </si>
  <si>
    <t>GSK1000</t>
  </si>
  <si>
    <t>GSK25-leak</t>
  </si>
  <si>
    <t>GSK1000-leak</t>
  </si>
  <si>
    <t>50nM</t>
  </si>
  <si>
    <t>50 nM</t>
  </si>
  <si>
    <t>3207-3</t>
  </si>
  <si>
    <t>3213-9</t>
  </si>
  <si>
    <t>3215-11</t>
  </si>
  <si>
    <t>3220-16</t>
  </si>
  <si>
    <t>3221-17</t>
  </si>
  <si>
    <t>3224-20</t>
  </si>
  <si>
    <t>3299-4</t>
  </si>
  <si>
    <t>3300-5</t>
  </si>
  <si>
    <t>3304-8</t>
  </si>
  <si>
    <t>3309-14</t>
  </si>
  <si>
    <t>3310-15</t>
  </si>
  <si>
    <t>3350-1</t>
  </si>
  <si>
    <t>3353-4</t>
  </si>
  <si>
    <t>3355-6</t>
  </si>
  <si>
    <t>3356-7</t>
  </si>
  <si>
    <t>3357-8</t>
  </si>
  <si>
    <t>5815-10</t>
  </si>
  <si>
    <t>5817-12</t>
  </si>
  <si>
    <t>5818-13</t>
  </si>
  <si>
    <t>5819-14</t>
  </si>
  <si>
    <t>5820-15</t>
  </si>
  <si>
    <t>GSK50</t>
  </si>
  <si>
    <t>GSK50-leak</t>
  </si>
  <si>
    <t>100nM</t>
  </si>
  <si>
    <t>100 nM</t>
  </si>
  <si>
    <t xml:space="preserve">100nM </t>
  </si>
  <si>
    <t>3245-12</t>
  </si>
  <si>
    <t>3249-16</t>
  </si>
  <si>
    <t>5884-5</t>
  </si>
  <si>
    <t>5885-6</t>
  </si>
  <si>
    <t>5887-8</t>
  </si>
  <si>
    <t>5904-2</t>
  </si>
  <si>
    <t>5905-3</t>
  </si>
  <si>
    <t>5907-5</t>
  </si>
  <si>
    <t>3231-27</t>
  </si>
  <si>
    <t>3232-28</t>
  </si>
  <si>
    <t>3237-4</t>
  </si>
  <si>
    <t>3310-1</t>
  </si>
  <si>
    <t>3311-2</t>
  </si>
  <si>
    <t>3315-6</t>
  </si>
  <si>
    <t>3316-7</t>
  </si>
  <si>
    <t>3318-9</t>
  </si>
  <si>
    <t>3359-1</t>
  </si>
  <si>
    <t>3361-3</t>
  </si>
  <si>
    <t>3363-5</t>
  </si>
  <si>
    <t>3364-6</t>
  </si>
  <si>
    <t>3369-10</t>
  </si>
  <si>
    <t>3370-11</t>
  </si>
  <si>
    <t>5821-1</t>
  </si>
  <si>
    <t>5823-3</t>
  </si>
  <si>
    <t>5826-5</t>
  </si>
  <si>
    <t>5828-6</t>
  </si>
  <si>
    <t>5831-8</t>
  </si>
  <si>
    <t>GSK100</t>
  </si>
  <si>
    <t>GSK100-leak</t>
  </si>
  <si>
    <t>250nM</t>
  </si>
  <si>
    <t>3253-4</t>
  </si>
  <si>
    <t>3272-23</t>
  </si>
  <si>
    <t>3273-24</t>
  </si>
  <si>
    <t>3278-29</t>
  </si>
  <si>
    <t>5895-15</t>
  </si>
  <si>
    <t>5898-18</t>
  </si>
  <si>
    <t>5900-20</t>
  </si>
  <si>
    <t>5903-23</t>
  </si>
  <si>
    <t>5909-6</t>
  </si>
  <si>
    <t>5910-7</t>
  </si>
  <si>
    <t>3320-2</t>
  </si>
  <si>
    <t>3321-3</t>
  </si>
  <si>
    <t>3324-6</t>
  </si>
  <si>
    <t>3330-12</t>
  </si>
  <si>
    <t>3338-20</t>
  </si>
  <si>
    <t>3371-2</t>
  </si>
  <si>
    <t>3373-4</t>
  </si>
  <si>
    <t>3377-8</t>
  </si>
  <si>
    <t>3379-10</t>
  </si>
  <si>
    <t>3375-6</t>
  </si>
  <si>
    <t>5833-10</t>
  </si>
  <si>
    <t>5834-11</t>
  </si>
  <si>
    <t>5835-12</t>
  </si>
  <si>
    <t>5837-14</t>
  </si>
  <si>
    <t>5841-18</t>
  </si>
  <si>
    <t>5842-19</t>
  </si>
  <si>
    <t>GSK250</t>
  </si>
  <si>
    <t>GSK250-leak</t>
  </si>
  <si>
    <t>500nM</t>
  </si>
  <si>
    <t>1582-5</t>
  </si>
  <si>
    <t>1582-6</t>
  </si>
  <si>
    <t>1582-7</t>
  </si>
  <si>
    <t>1592-1</t>
  </si>
  <si>
    <t>1592-2</t>
  </si>
  <si>
    <t>1592-3</t>
  </si>
  <si>
    <t>3433-15</t>
  </si>
  <si>
    <t>3434-16</t>
  </si>
  <si>
    <t>3435-17</t>
  </si>
  <si>
    <t>3439-21</t>
  </si>
  <si>
    <t>3440-22</t>
  </si>
  <si>
    <t>3390-9</t>
  </si>
  <si>
    <t>3391-10</t>
  </si>
  <si>
    <t>3392-1</t>
  </si>
  <si>
    <t>5845-3</t>
  </si>
  <si>
    <t>5848-5</t>
  </si>
  <si>
    <t>5849-6</t>
  </si>
  <si>
    <t>5850-7</t>
  </si>
  <si>
    <t>GSK500</t>
  </si>
  <si>
    <t>GSK500-leak</t>
  </si>
  <si>
    <t>800nM</t>
  </si>
  <si>
    <t>1585-9</t>
  </si>
  <si>
    <t>1586-0</t>
  </si>
  <si>
    <t>1586-2</t>
  </si>
  <si>
    <t>1591-4</t>
  </si>
  <si>
    <t>1591-5</t>
  </si>
  <si>
    <t>3445-1</t>
  </si>
  <si>
    <t>3447-3</t>
  </si>
  <si>
    <t>3450-6</t>
  </si>
  <si>
    <t>3452-8</t>
  </si>
  <si>
    <t>3455-11</t>
  </si>
  <si>
    <t>3460-16</t>
  </si>
  <si>
    <t>3461-17</t>
  </si>
  <si>
    <t>3463-18</t>
  </si>
  <si>
    <t>3464-19</t>
  </si>
  <si>
    <t>3401-9</t>
  </si>
  <si>
    <t>3402-10</t>
  </si>
  <si>
    <t>3412-17</t>
  </si>
  <si>
    <t>3413-18</t>
  </si>
  <si>
    <t>3415-20</t>
  </si>
  <si>
    <t>3415-21</t>
  </si>
  <si>
    <t>3417-23</t>
  </si>
  <si>
    <t>5851-8</t>
  </si>
  <si>
    <t>5852-9</t>
  </si>
  <si>
    <t>5853-10</t>
  </si>
  <si>
    <t>5854-11</t>
  </si>
  <si>
    <t>GSK800</t>
  </si>
  <si>
    <t>GSK800-leak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</si>
</sst>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11" fontId="4" fillId="0" borderId="0" xfId="0" applyNumberFormat="1" applyFont="1"/>
    <xf numFmtId="0" fontId="2" fillId="0" borderId="0" xfId="0" applyFont="1"/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center"/>
    </xf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7" borderId="0" xfId="0" applyFill="1"/>
    <xf numFmtId="0" fontId="6" fillId="7" borderId="0" xfId="0" applyFont="1" applyFill="1"/>
    <xf numFmtId="0" fontId="4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6D65C-DD33-864B-BB67-3CE163661062}">
  <dimension ref="A1:AS95"/>
  <sheetViews>
    <sheetView topLeftCell="A4" zoomScale="63" workbookViewId="0">
      <selection activeCell="G10" sqref="G10"/>
    </sheetView>
  </sheetViews>
  <sheetFormatPr baseColWidth="10" defaultRowHeight="16" x14ac:dyDescent="0.2"/>
  <sheetData>
    <row r="1" spans="2:17" x14ac:dyDescent="0.2">
      <c r="B1" s="1" t="s">
        <v>0</v>
      </c>
      <c r="C1" s="1" t="s">
        <v>1</v>
      </c>
      <c r="D1" s="1" t="s">
        <v>2</v>
      </c>
      <c r="E1" s="1" t="s">
        <v>3</v>
      </c>
      <c r="H1" s="2" t="s">
        <v>4</v>
      </c>
      <c r="I1" s="3" t="s">
        <v>5</v>
      </c>
      <c r="J1" s="4">
        <v>1</v>
      </c>
      <c r="K1" s="4"/>
      <c r="L1" s="4"/>
      <c r="M1" s="4"/>
      <c r="N1" s="4"/>
      <c r="O1" s="4"/>
      <c r="P1" s="4"/>
      <c r="Q1" s="4"/>
    </row>
    <row r="2" spans="2:17" x14ac:dyDescent="0.2">
      <c r="B2">
        <v>0.47537331100000002</v>
      </c>
      <c r="C2">
        <v>0.59298245599999999</v>
      </c>
      <c r="D2">
        <v>0.32524271999999999</v>
      </c>
      <c r="E2">
        <v>4.6360686138158247E-4</v>
      </c>
      <c r="I2" s="3" t="s">
        <v>6</v>
      </c>
      <c r="J2" s="4">
        <v>6</v>
      </c>
      <c r="K2" s="4"/>
      <c r="L2" s="4"/>
      <c r="M2" s="4"/>
      <c r="N2" s="4"/>
      <c r="O2" s="4"/>
      <c r="P2" s="4"/>
      <c r="Q2" s="4"/>
    </row>
    <row r="3" spans="2:17" x14ac:dyDescent="0.2">
      <c r="B3">
        <v>0.21668046799999996</v>
      </c>
      <c r="C3">
        <v>0.43725231200000003</v>
      </c>
      <c r="D3">
        <v>0.34527686999999996</v>
      </c>
      <c r="E3">
        <v>1.8691588785046953E-3</v>
      </c>
      <c r="I3" s="3" t="s">
        <v>7</v>
      </c>
      <c r="J3" s="4">
        <v>0.05</v>
      </c>
      <c r="K3" s="4"/>
      <c r="L3" s="4"/>
      <c r="M3" s="4"/>
      <c r="N3" s="4"/>
      <c r="O3" s="4"/>
      <c r="P3" s="4"/>
      <c r="Q3" s="4"/>
    </row>
    <row r="4" spans="2:17" x14ac:dyDescent="0.2">
      <c r="B4">
        <v>0.50806787399999997</v>
      </c>
      <c r="C4">
        <v>0.49943933600000001</v>
      </c>
      <c r="D4">
        <v>0.13936744999999995</v>
      </c>
      <c r="E4">
        <v>0.39785905441570024</v>
      </c>
      <c r="I4" s="3"/>
      <c r="J4" s="4"/>
      <c r="K4" s="4"/>
      <c r="L4" s="4"/>
      <c r="M4" s="4"/>
      <c r="N4" s="4"/>
      <c r="O4" s="4"/>
      <c r="P4" s="4"/>
      <c r="Q4" s="4"/>
    </row>
    <row r="5" spans="2:17" x14ac:dyDescent="0.2">
      <c r="B5">
        <v>0.81720790700000001</v>
      </c>
      <c r="C5">
        <v>0.46148092699999999</v>
      </c>
      <c r="D5">
        <v>0.53053320999999998</v>
      </c>
      <c r="E5">
        <v>8.599857853589199E-2</v>
      </c>
      <c r="I5" s="3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/>
      <c r="P5" s="4"/>
      <c r="Q5" s="4"/>
    </row>
    <row r="6" spans="2:17" x14ac:dyDescent="0.2">
      <c r="B6">
        <v>0.51636676299999995</v>
      </c>
      <c r="C6">
        <v>0.38228095900000003</v>
      </c>
      <c r="D6">
        <v>0.38939197999999997</v>
      </c>
      <c r="E6">
        <v>5.3262316910784868E-4</v>
      </c>
      <c r="I6" s="3"/>
      <c r="J6" s="4"/>
      <c r="K6" s="4"/>
      <c r="L6" s="4"/>
      <c r="M6" s="4"/>
      <c r="N6" s="4"/>
      <c r="O6" s="4"/>
      <c r="P6" s="4"/>
      <c r="Q6" s="4"/>
    </row>
    <row r="7" spans="2:17" x14ac:dyDescent="0.2">
      <c r="B7">
        <v>0.38961038999999997</v>
      </c>
      <c r="C7">
        <v>0.61285062000000001</v>
      </c>
      <c r="D7">
        <v>0.15398349</v>
      </c>
      <c r="E7">
        <v>0.21057118499573746</v>
      </c>
      <c r="I7" s="5" t="s">
        <v>14</v>
      </c>
      <c r="J7" s="6">
        <v>0.1691</v>
      </c>
      <c r="K7" s="6" t="s">
        <v>15</v>
      </c>
      <c r="L7" s="7" t="s">
        <v>16</v>
      </c>
      <c r="M7" s="7" t="s">
        <v>17</v>
      </c>
      <c r="N7" s="7">
        <v>1.78E-2</v>
      </c>
      <c r="O7" s="7" t="s">
        <v>18</v>
      </c>
      <c r="P7" s="4"/>
      <c r="Q7" s="4"/>
    </row>
    <row r="8" spans="2:17" x14ac:dyDescent="0.2">
      <c r="B8">
        <v>0.40224719099999995</v>
      </c>
      <c r="C8">
        <v>0.42824074099999998</v>
      </c>
      <c r="D8">
        <v>0.53207428999999995</v>
      </c>
      <c r="E8">
        <v>0.13140676117775352</v>
      </c>
      <c r="I8" s="5" t="s">
        <v>19</v>
      </c>
      <c r="J8" s="6">
        <v>0.29070000000000001</v>
      </c>
      <c r="K8" s="6" t="s">
        <v>20</v>
      </c>
      <c r="L8" s="7" t="s">
        <v>16</v>
      </c>
      <c r="M8" s="7" t="s">
        <v>21</v>
      </c>
      <c r="N8" s="7" t="s">
        <v>22</v>
      </c>
      <c r="O8" s="7" t="s">
        <v>23</v>
      </c>
      <c r="P8" s="4"/>
      <c r="Q8" s="4"/>
    </row>
    <row r="9" spans="2:17" x14ac:dyDescent="0.2">
      <c r="B9">
        <v>0.40757238299999998</v>
      </c>
      <c r="C9">
        <v>0.42079951900000001</v>
      </c>
      <c r="D9">
        <v>0.16773399</v>
      </c>
      <c r="E9">
        <v>2.4630541871921707E-3</v>
      </c>
      <c r="I9" s="5" t="s">
        <v>24</v>
      </c>
      <c r="J9" s="6">
        <v>0.49159999999999998</v>
      </c>
      <c r="K9" s="6" t="s">
        <v>25</v>
      </c>
      <c r="L9" s="7" t="s">
        <v>16</v>
      </c>
      <c r="M9" s="7" t="s">
        <v>21</v>
      </c>
      <c r="N9" s="7" t="s">
        <v>22</v>
      </c>
      <c r="O9" s="7" t="s">
        <v>26</v>
      </c>
      <c r="P9" s="4"/>
      <c r="Q9" s="4"/>
    </row>
    <row r="10" spans="2:17" x14ac:dyDescent="0.2">
      <c r="B10">
        <v>0.79385964900000006</v>
      </c>
      <c r="C10">
        <v>0.42772138599999998</v>
      </c>
      <c r="D10">
        <v>9.7796479999999963E-2</v>
      </c>
      <c r="E10">
        <v>5.2868781417923394E-2</v>
      </c>
      <c r="I10" s="3" t="s">
        <v>27</v>
      </c>
      <c r="J10" s="4">
        <v>0.1217</v>
      </c>
      <c r="K10" s="4" t="s">
        <v>28</v>
      </c>
      <c r="L10" s="8" t="s">
        <v>29</v>
      </c>
      <c r="M10" s="8" t="s">
        <v>30</v>
      </c>
      <c r="N10" s="8">
        <v>0.2802</v>
      </c>
      <c r="O10" s="8" t="s">
        <v>31</v>
      </c>
      <c r="P10" s="4"/>
      <c r="Q10" s="4"/>
    </row>
    <row r="11" spans="2:17" x14ac:dyDescent="0.2">
      <c r="B11">
        <v>0.48973606999999997</v>
      </c>
      <c r="C11">
        <v>0.51587301600000002</v>
      </c>
      <c r="D11">
        <v>0.27875150000000004</v>
      </c>
      <c r="E11">
        <v>0.11494252873563215</v>
      </c>
      <c r="I11" s="5" t="s">
        <v>32</v>
      </c>
      <c r="J11" s="6">
        <v>0.3226</v>
      </c>
      <c r="K11" s="6" t="s">
        <v>33</v>
      </c>
      <c r="L11" s="7" t="s">
        <v>16</v>
      </c>
      <c r="M11" s="7" t="s">
        <v>21</v>
      </c>
      <c r="N11" s="7" t="s">
        <v>22</v>
      </c>
      <c r="O11" s="7" t="s">
        <v>34</v>
      </c>
      <c r="P11" s="4"/>
      <c r="Q11" s="4"/>
    </row>
    <row r="12" spans="2:17" x14ac:dyDescent="0.2">
      <c r="B12">
        <v>0.71070234099999996</v>
      </c>
      <c r="C12">
        <v>0.23542251300000105</v>
      </c>
      <c r="D12">
        <v>0.26198083000000105</v>
      </c>
      <c r="E12">
        <v>1.0284891494394266E-4</v>
      </c>
      <c r="I12" s="5" t="s">
        <v>35</v>
      </c>
      <c r="J12" s="6">
        <v>0.2009</v>
      </c>
      <c r="K12" s="6" t="s">
        <v>36</v>
      </c>
      <c r="L12" s="7" t="s">
        <v>16</v>
      </c>
      <c r="M12" s="7" t="s">
        <v>17</v>
      </c>
      <c r="N12" s="7">
        <v>0.02</v>
      </c>
      <c r="O12" s="7" t="s">
        <v>37</v>
      </c>
      <c r="P12" s="4"/>
      <c r="Q12" s="4"/>
    </row>
    <row r="13" spans="2:17" x14ac:dyDescent="0.2">
      <c r="B13">
        <v>0.41747572799999999</v>
      </c>
      <c r="C13">
        <v>0.16769095700000003</v>
      </c>
      <c r="D13">
        <v>0.24337065000000002</v>
      </c>
      <c r="E13">
        <v>0.31186094069529657</v>
      </c>
      <c r="I13" s="3"/>
      <c r="J13" s="4"/>
      <c r="K13" s="4"/>
      <c r="L13" s="4"/>
      <c r="M13" s="4"/>
      <c r="N13" s="4"/>
      <c r="O13" s="4"/>
      <c r="P13" s="4"/>
      <c r="Q13" s="4"/>
    </row>
    <row r="14" spans="2:17" x14ac:dyDescent="0.2">
      <c r="B14">
        <v>0.66346863499999997</v>
      </c>
      <c r="D14">
        <v>0.50634765999999998</v>
      </c>
      <c r="I14" s="3"/>
      <c r="J14" s="4"/>
      <c r="K14" s="4"/>
      <c r="L14" s="4"/>
      <c r="M14" s="4"/>
      <c r="N14" s="4"/>
      <c r="O14" s="4"/>
      <c r="P14" s="4"/>
      <c r="Q14" s="4"/>
    </row>
    <row r="15" spans="2:17" x14ac:dyDescent="0.2">
      <c r="B15">
        <v>0.53530166899999998</v>
      </c>
      <c r="D15">
        <v>0.37022900999999997</v>
      </c>
      <c r="I15" s="3" t="s">
        <v>38</v>
      </c>
      <c r="J15" s="4" t="s">
        <v>39</v>
      </c>
      <c r="K15" s="4" t="s">
        <v>40</v>
      </c>
      <c r="L15" s="4" t="s">
        <v>9</v>
      </c>
      <c r="M15" s="4" t="s">
        <v>41</v>
      </c>
      <c r="N15" s="4" t="s">
        <v>42</v>
      </c>
      <c r="O15" s="4" t="s">
        <v>43</v>
      </c>
      <c r="P15" s="4" t="s">
        <v>44</v>
      </c>
      <c r="Q15" s="4" t="s">
        <v>45</v>
      </c>
    </row>
    <row r="16" spans="2:17" x14ac:dyDescent="0.2">
      <c r="B16">
        <v>0.47428571399999997</v>
      </c>
      <c r="I16" s="3"/>
      <c r="J16" s="4"/>
      <c r="K16" s="4"/>
      <c r="L16" s="4"/>
      <c r="M16" s="4"/>
      <c r="N16" s="4"/>
      <c r="O16" s="4"/>
      <c r="P16" s="4"/>
      <c r="Q16" s="4"/>
    </row>
    <row r="17" spans="2:17" x14ac:dyDescent="0.2">
      <c r="B17">
        <v>0.33376665599999999</v>
      </c>
      <c r="I17" s="3" t="s">
        <v>14</v>
      </c>
      <c r="J17" s="4">
        <v>0.60089999999999999</v>
      </c>
      <c r="K17" s="4">
        <v>0.43180000000000002</v>
      </c>
      <c r="L17" s="4">
        <v>0.1691</v>
      </c>
      <c r="M17" s="4">
        <v>5.6030000000000003E-2</v>
      </c>
      <c r="N17" s="4">
        <v>43</v>
      </c>
      <c r="O17" s="4">
        <v>12</v>
      </c>
      <c r="P17" s="4">
        <v>4.2670000000000003</v>
      </c>
      <c r="Q17" s="4">
        <v>77</v>
      </c>
    </row>
    <row r="18" spans="2:17" x14ac:dyDescent="0.2">
      <c r="B18">
        <v>0.81343943399999996</v>
      </c>
      <c r="I18" s="3" t="s">
        <v>19</v>
      </c>
      <c r="J18" s="4">
        <v>0.60089999999999999</v>
      </c>
      <c r="K18" s="4">
        <v>0.31009999999999999</v>
      </c>
      <c r="L18" s="4">
        <v>0.29070000000000001</v>
      </c>
      <c r="M18" s="4">
        <v>5.2810000000000003E-2</v>
      </c>
      <c r="N18" s="4">
        <v>43</v>
      </c>
      <c r="O18" s="4">
        <v>14</v>
      </c>
      <c r="P18" s="4">
        <v>7.7859999999999996</v>
      </c>
      <c r="Q18" s="4">
        <v>77</v>
      </c>
    </row>
    <row r="19" spans="2:17" x14ac:dyDescent="0.2">
      <c r="B19">
        <v>0.58657085100000006</v>
      </c>
      <c r="I19" s="3" t="s">
        <v>24</v>
      </c>
      <c r="J19" s="4">
        <v>0.60089999999999999</v>
      </c>
      <c r="K19" s="4">
        <v>0.10920000000000001</v>
      </c>
      <c r="L19" s="4">
        <v>0.49159999999999998</v>
      </c>
      <c r="M19" s="4">
        <v>5.6030000000000003E-2</v>
      </c>
      <c r="N19" s="4">
        <v>43</v>
      </c>
      <c r="O19" s="4">
        <v>12</v>
      </c>
      <c r="P19" s="4">
        <v>12.41</v>
      </c>
      <c r="Q19" s="4">
        <v>77</v>
      </c>
    </row>
    <row r="20" spans="2:17" x14ac:dyDescent="0.2">
      <c r="B20">
        <v>0.77996715900000002</v>
      </c>
      <c r="I20" s="3" t="s">
        <v>27</v>
      </c>
      <c r="J20" s="4">
        <v>0.43180000000000002</v>
      </c>
      <c r="K20" s="4">
        <v>0.31009999999999999</v>
      </c>
      <c r="L20" s="4">
        <v>0.1217</v>
      </c>
      <c r="M20" s="4">
        <v>6.7519999999999997E-2</v>
      </c>
      <c r="N20" s="4">
        <v>12</v>
      </c>
      <c r="O20" s="4">
        <v>14</v>
      </c>
      <c r="P20" s="4">
        <v>2.5489999999999999</v>
      </c>
      <c r="Q20" s="4">
        <v>77</v>
      </c>
    </row>
    <row r="21" spans="2:17" x14ac:dyDescent="0.2">
      <c r="B21">
        <v>0.52338877299999997</v>
      </c>
      <c r="I21" s="3" t="s">
        <v>32</v>
      </c>
      <c r="J21" s="4">
        <v>0.43180000000000002</v>
      </c>
      <c r="K21" s="4">
        <v>0.10920000000000001</v>
      </c>
      <c r="L21" s="4">
        <v>0.3226</v>
      </c>
      <c r="M21" s="4">
        <v>7.0069999999999993E-2</v>
      </c>
      <c r="N21" s="4">
        <v>12</v>
      </c>
      <c r="O21" s="4">
        <v>12</v>
      </c>
      <c r="P21" s="4">
        <v>6.5110000000000001</v>
      </c>
      <c r="Q21" s="4">
        <v>77</v>
      </c>
    </row>
    <row r="22" spans="2:17" x14ac:dyDescent="0.2">
      <c r="B22">
        <v>0.75697363399999995</v>
      </c>
      <c r="I22" s="3" t="s">
        <v>35</v>
      </c>
      <c r="J22" s="4">
        <v>0.31009999999999999</v>
      </c>
      <c r="K22" s="4">
        <v>0.10920000000000001</v>
      </c>
      <c r="L22" s="4">
        <v>0.2009</v>
      </c>
      <c r="M22" s="4">
        <v>6.7519999999999997E-2</v>
      </c>
      <c r="N22" s="4">
        <v>14</v>
      </c>
      <c r="O22" s="4">
        <v>12</v>
      </c>
      <c r="P22" s="4">
        <v>4.2080000000000002</v>
      </c>
      <c r="Q22" s="4">
        <v>77</v>
      </c>
    </row>
    <row r="23" spans="2:17" x14ac:dyDescent="0.2">
      <c r="B23">
        <v>0.87494591099999997</v>
      </c>
    </row>
    <row r="24" spans="2:17" x14ac:dyDescent="0.2">
      <c r="B24">
        <v>0.80801172399999999</v>
      </c>
    </row>
    <row r="25" spans="2:17" x14ac:dyDescent="0.2">
      <c r="B25">
        <v>0.82538330500000001</v>
      </c>
    </row>
    <row r="26" spans="2:17" x14ac:dyDescent="0.2">
      <c r="B26">
        <v>0.56598605600000007</v>
      </c>
    </row>
    <row r="27" spans="2:17" x14ac:dyDescent="0.2">
      <c r="B27">
        <v>0.84307692300000003</v>
      </c>
    </row>
    <row r="28" spans="2:17" x14ac:dyDescent="0.2">
      <c r="B28">
        <v>0.32683896999999995</v>
      </c>
    </row>
    <row r="29" spans="2:17" x14ac:dyDescent="0.2">
      <c r="B29">
        <v>0.30040964999999997</v>
      </c>
    </row>
    <row r="30" spans="2:17" x14ac:dyDescent="0.2">
      <c r="B30">
        <v>0.81181263000000004</v>
      </c>
    </row>
    <row r="31" spans="2:17" x14ac:dyDescent="0.2">
      <c r="B31">
        <v>0.853745541</v>
      </c>
    </row>
    <row r="32" spans="2:17" x14ac:dyDescent="0.2">
      <c r="B32">
        <v>0.37846655799999995</v>
      </c>
    </row>
    <row r="33" spans="1:5" x14ac:dyDescent="0.2">
      <c r="B33">
        <v>0.64367405</v>
      </c>
    </row>
    <row r="34" spans="1:5" x14ac:dyDescent="0.2">
      <c r="B34">
        <v>0.59856114999999999</v>
      </c>
    </row>
    <row r="35" spans="1:5" x14ac:dyDescent="0.2">
      <c r="B35">
        <v>0.53716551000000001</v>
      </c>
    </row>
    <row r="36" spans="1:5" x14ac:dyDescent="0.2">
      <c r="B36">
        <v>0.29139073000000004</v>
      </c>
    </row>
    <row r="37" spans="1:5" x14ac:dyDescent="0.2">
      <c r="B37">
        <v>0.72536687999999994</v>
      </c>
    </row>
    <row r="38" spans="1:5" x14ac:dyDescent="0.2">
      <c r="B38">
        <v>0.87526974536037982</v>
      </c>
    </row>
    <row r="39" spans="1:5" x14ac:dyDescent="0.2">
      <c r="B39">
        <v>0.63157894736842102</v>
      </c>
    </row>
    <row r="40" spans="1:5" x14ac:dyDescent="0.2">
      <c r="B40">
        <v>0.63270050368074382</v>
      </c>
    </row>
    <row r="41" spans="1:5" x14ac:dyDescent="0.2">
      <c r="B41">
        <v>0.89934354485776802</v>
      </c>
    </row>
    <row r="42" spans="1:5" x14ac:dyDescent="0.2">
      <c r="B42">
        <v>0.71228615863141531</v>
      </c>
    </row>
    <row r="43" spans="1:5" x14ac:dyDescent="0.2">
      <c r="B43">
        <v>0.78447488584474889</v>
      </c>
    </row>
    <row r="44" spans="1:5" x14ac:dyDescent="0.2">
      <c r="B44">
        <v>0.30588907947398514</v>
      </c>
    </row>
    <row r="46" spans="1:5" x14ac:dyDescent="0.2">
      <c r="A46" t="s">
        <v>46</v>
      </c>
      <c r="B46">
        <f>AVERAGE(B2:B44)</f>
        <v>0.60089397798180133</v>
      </c>
      <c r="C46">
        <f>AVERAGE(C2:C13)</f>
        <v>0.43183622850000009</v>
      </c>
      <c r="D46">
        <f>AVERAGE(D2:D15)</f>
        <v>0.3101485807142858</v>
      </c>
      <c r="E46">
        <f>AVERAGE(E2:E13)</f>
        <v>0.10924492683208879</v>
      </c>
    </row>
    <row r="47" spans="1:5" x14ac:dyDescent="0.2">
      <c r="A47" t="s">
        <v>47</v>
      </c>
      <c r="B47">
        <f>STDEV(B2:B44)</f>
        <v>0.19605053681006812</v>
      </c>
      <c r="C47">
        <f>STDEV(C2:C13)</f>
        <v>0.12871154702649854</v>
      </c>
      <c r="D47">
        <f>STDEV(D2:D15)</f>
        <v>0.14527421007053487</v>
      </c>
      <c r="E47">
        <f>STDEV(E2:E13)</f>
        <v>0.1339458180627596</v>
      </c>
    </row>
    <row r="48" spans="1:5" x14ac:dyDescent="0.2">
      <c r="A48" t="s">
        <v>48</v>
      </c>
      <c r="B48">
        <f>STDEV(B2:B44)/SQRT(43)</f>
        <v>2.9897426576475074E-2</v>
      </c>
      <c r="C48">
        <f>STDEV(C2:C13)/SQRT(12)</f>
        <v>3.7155823161781051E-2</v>
      </c>
      <c r="D48">
        <f>STDEV(D2:D15)/SQRT(14)</f>
        <v>3.882616580129758E-2</v>
      </c>
      <c r="E48">
        <f>STDEV(E2:E13)/SQRT(12)</f>
        <v>3.8666827057679445E-2</v>
      </c>
    </row>
    <row r="51" spans="1:45" x14ac:dyDescent="0.2">
      <c r="A51" t="s">
        <v>0</v>
      </c>
      <c r="B51" s="9" t="s">
        <v>49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U51" t="s">
        <v>0</v>
      </c>
      <c r="V51" t="s">
        <v>0</v>
      </c>
      <c r="W51" t="s">
        <v>0</v>
      </c>
      <c r="X51" t="s">
        <v>0</v>
      </c>
      <c r="Y51" t="s">
        <v>0</v>
      </c>
      <c r="Z51" t="s">
        <v>0</v>
      </c>
      <c r="AA51" t="s">
        <v>0</v>
      </c>
      <c r="AB51" t="s">
        <v>0</v>
      </c>
      <c r="AC51" s="9" t="s">
        <v>0</v>
      </c>
      <c r="AD51" s="9" t="s">
        <v>0</v>
      </c>
      <c r="AE51" s="9" t="s">
        <v>0</v>
      </c>
      <c r="AF51" s="9" t="s">
        <v>0</v>
      </c>
      <c r="AG51" s="9" t="s">
        <v>0</v>
      </c>
      <c r="AH51" s="9" t="s">
        <v>0</v>
      </c>
      <c r="AI51" s="9" t="s">
        <v>0</v>
      </c>
      <c r="AJ51" s="9" t="s">
        <v>0</v>
      </c>
      <c r="AK51" s="9" t="s">
        <v>0</v>
      </c>
      <c r="AL51" s="9" t="s">
        <v>0</v>
      </c>
      <c r="AM51" t="s">
        <v>0</v>
      </c>
      <c r="AN51" s="9" t="s">
        <v>0</v>
      </c>
      <c r="AO51" s="9" t="s">
        <v>0</v>
      </c>
      <c r="AP51" t="s">
        <v>0</v>
      </c>
      <c r="AQ51" t="s">
        <v>0</v>
      </c>
      <c r="AR51" t="s">
        <v>0</v>
      </c>
      <c r="AS51" t="s">
        <v>0</v>
      </c>
    </row>
    <row r="52" spans="1:45" x14ac:dyDescent="0.2">
      <c r="B52" s="9" t="s">
        <v>50</v>
      </c>
      <c r="C52" t="s">
        <v>51</v>
      </c>
      <c r="D52" t="s">
        <v>52</v>
      </c>
      <c r="E52" t="s">
        <v>53</v>
      </c>
      <c r="F52" t="s">
        <v>54</v>
      </c>
      <c r="G52" t="s">
        <v>55</v>
      </c>
      <c r="H52" t="s">
        <v>56</v>
      </c>
      <c r="I52" t="s">
        <v>57</v>
      </c>
      <c r="J52" t="s">
        <v>58</v>
      </c>
      <c r="K52" t="s">
        <v>59</v>
      </c>
      <c r="L52" t="s">
        <v>60</v>
      </c>
      <c r="M52" t="s">
        <v>61</v>
      </c>
      <c r="N52" t="s">
        <v>62</v>
      </c>
      <c r="O52" t="s">
        <v>63</v>
      </c>
      <c r="P52" t="s">
        <v>64</v>
      </c>
      <c r="Q52" t="s">
        <v>65</v>
      </c>
      <c r="R52" t="s">
        <v>66</v>
      </c>
      <c r="S52" t="s">
        <v>67</v>
      </c>
      <c r="T52" t="s">
        <v>68</v>
      </c>
      <c r="U52" t="s">
        <v>69</v>
      </c>
      <c r="V52" t="s">
        <v>70</v>
      </c>
      <c r="W52" t="s">
        <v>71</v>
      </c>
      <c r="X52" t="s">
        <v>72</v>
      </c>
      <c r="Y52" t="s">
        <v>73</v>
      </c>
      <c r="Z52" t="s">
        <v>74</v>
      </c>
      <c r="AA52" t="s">
        <v>75</v>
      </c>
      <c r="AB52" t="s">
        <v>76</v>
      </c>
      <c r="AC52" s="9">
        <v>2002</v>
      </c>
      <c r="AD52" s="9" t="s">
        <v>77</v>
      </c>
      <c r="AE52" s="9" t="s">
        <v>78</v>
      </c>
      <c r="AF52" s="9" t="s">
        <v>79</v>
      </c>
      <c r="AG52" s="9">
        <v>2009</v>
      </c>
      <c r="AH52" s="9">
        <v>2013</v>
      </c>
      <c r="AI52" s="9" t="s">
        <v>80</v>
      </c>
      <c r="AJ52" s="9" t="s">
        <v>81</v>
      </c>
      <c r="AK52" s="9" t="s">
        <v>82</v>
      </c>
      <c r="AL52" s="9" t="s">
        <v>83</v>
      </c>
      <c r="AM52" t="s">
        <v>84</v>
      </c>
      <c r="AN52" s="9" t="s">
        <v>85</v>
      </c>
      <c r="AO52" s="9" t="s">
        <v>86</v>
      </c>
      <c r="AP52" t="s">
        <v>87</v>
      </c>
      <c r="AQ52" s="9" t="s">
        <v>88</v>
      </c>
      <c r="AR52" s="9" t="s">
        <v>89</v>
      </c>
      <c r="AS52" s="9" t="s">
        <v>90</v>
      </c>
    </row>
    <row r="53" spans="1:45" x14ac:dyDescent="0.2">
      <c r="B53" t="s">
        <v>91</v>
      </c>
      <c r="C53">
        <v>56.601999999999997</v>
      </c>
      <c r="D53">
        <v>27.411999999999999</v>
      </c>
      <c r="E53">
        <v>21.981000000000002</v>
      </c>
      <c r="F53">
        <v>51.314</v>
      </c>
      <c r="G53">
        <v>45.853999999999999</v>
      </c>
      <c r="H53">
        <v>15</v>
      </c>
      <c r="I53">
        <v>42</v>
      </c>
      <c r="J53">
        <v>19</v>
      </c>
      <c r="K53">
        <v>29</v>
      </c>
      <c r="L53">
        <v>28</v>
      </c>
      <c r="M53">
        <v>8</v>
      </c>
      <c r="N53">
        <v>8</v>
      </c>
      <c r="O53">
        <v>20</v>
      </c>
      <c r="P53">
        <v>43</v>
      </c>
      <c r="Q53">
        <v>7</v>
      </c>
      <c r="R53">
        <v>19</v>
      </c>
      <c r="S53">
        <v>9</v>
      </c>
      <c r="T53">
        <v>9</v>
      </c>
      <c r="U53">
        <v>25</v>
      </c>
      <c r="V53">
        <v>18</v>
      </c>
      <c r="W53">
        <v>34</v>
      </c>
      <c r="X53">
        <v>45</v>
      </c>
      <c r="Y53">
        <v>26</v>
      </c>
      <c r="Z53">
        <v>105</v>
      </c>
      <c r="AA53">
        <v>25</v>
      </c>
      <c r="AB53">
        <v>16</v>
      </c>
      <c r="AC53" s="9">
        <v>33</v>
      </c>
      <c r="AD53" s="9">
        <v>43</v>
      </c>
      <c r="AE53" s="9">
        <v>18</v>
      </c>
      <c r="AF53" s="9">
        <v>31</v>
      </c>
      <c r="AG53" s="9">
        <v>105</v>
      </c>
      <c r="AH53" s="9">
        <v>80</v>
      </c>
      <c r="AI53" s="9">
        <v>28</v>
      </c>
      <c r="AJ53" s="9">
        <v>11</v>
      </c>
      <c r="AK53" s="9">
        <v>40</v>
      </c>
      <c r="AL53" s="9">
        <v>148</v>
      </c>
      <c r="AM53" s="9">
        <v>21</v>
      </c>
      <c r="AN53" s="9">
        <v>23</v>
      </c>
      <c r="AO53" s="9">
        <v>16</v>
      </c>
      <c r="AP53" s="9">
        <v>63</v>
      </c>
      <c r="AQ53" s="9">
        <v>15</v>
      </c>
      <c r="AR53" s="9">
        <v>42</v>
      </c>
      <c r="AS53" s="9">
        <v>9</v>
      </c>
    </row>
    <row r="54" spans="1:45" x14ac:dyDescent="0.2">
      <c r="B54" t="s">
        <v>92</v>
      </c>
      <c r="C54">
        <v>412.07</v>
      </c>
      <c r="D54">
        <v>1061.0999999999999</v>
      </c>
      <c r="E54">
        <v>1518.1</v>
      </c>
      <c r="F54">
        <v>1285.7</v>
      </c>
      <c r="G54">
        <v>1636.7</v>
      </c>
      <c r="H54">
        <v>1940</v>
      </c>
      <c r="I54">
        <v>487</v>
      </c>
      <c r="J54">
        <v>468</v>
      </c>
      <c r="K54">
        <v>713</v>
      </c>
      <c r="L54">
        <v>710</v>
      </c>
      <c r="M54">
        <v>606</v>
      </c>
      <c r="N54">
        <v>1141</v>
      </c>
      <c r="O54">
        <v>1375</v>
      </c>
      <c r="P54">
        <v>822</v>
      </c>
      <c r="Q54">
        <v>182</v>
      </c>
      <c r="R54">
        <v>3096</v>
      </c>
      <c r="S54">
        <v>1140</v>
      </c>
      <c r="T54">
        <v>4462</v>
      </c>
      <c r="U54">
        <v>1243</v>
      </c>
      <c r="V54">
        <v>1942</v>
      </c>
      <c r="W54">
        <v>2651</v>
      </c>
      <c r="X54">
        <v>2356</v>
      </c>
      <c r="Y54">
        <v>4120</v>
      </c>
      <c r="Z54">
        <v>1279</v>
      </c>
      <c r="AA54">
        <v>4041</v>
      </c>
      <c r="AB54">
        <v>341</v>
      </c>
      <c r="AC54" s="9">
        <v>2548</v>
      </c>
      <c r="AD54" s="9">
        <v>2240</v>
      </c>
      <c r="AE54" s="9">
        <v>2473</v>
      </c>
      <c r="AF54" s="9">
        <v>2554</v>
      </c>
      <c r="AG54" s="9">
        <v>6235</v>
      </c>
      <c r="AH54" s="9">
        <v>2878</v>
      </c>
      <c r="AI54" s="9">
        <v>2113</v>
      </c>
      <c r="AJ54" s="9">
        <v>1020</v>
      </c>
      <c r="AK54" s="9">
        <v>1097</v>
      </c>
      <c r="AL54" s="9">
        <v>2056</v>
      </c>
      <c r="AM54" s="9">
        <v>2338</v>
      </c>
      <c r="AN54" s="9">
        <v>137</v>
      </c>
      <c r="AO54" s="9">
        <v>2597</v>
      </c>
      <c r="AP54" s="9">
        <v>2348</v>
      </c>
      <c r="AQ54" s="9">
        <v>1944</v>
      </c>
      <c r="AR54" s="9">
        <v>5517</v>
      </c>
      <c r="AS54" s="9">
        <v>3507</v>
      </c>
    </row>
    <row r="55" spans="1:45" x14ac:dyDescent="0.2">
      <c r="B55" t="s">
        <v>93</v>
      </c>
      <c r="C55">
        <v>243.09</v>
      </c>
      <c r="D55">
        <v>837.12</v>
      </c>
      <c r="E55">
        <v>757.97</v>
      </c>
      <c r="F55">
        <v>276.95</v>
      </c>
      <c r="G55">
        <v>815.24</v>
      </c>
      <c r="H55">
        <v>1190</v>
      </c>
      <c r="I55">
        <v>308</v>
      </c>
      <c r="J55">
        <v>285</v>
      </c>
      <c r="K55">
        <v>170</v>
      </c>
      <c r="L55">
        <v>376</v>
      </c>
      <c r="M55">
        <v>181</v>
      </c>
      <c r="N55">
        <v>668</v>
      </c>
      <c r="O55">
        <v>476</v>
      </c>
      <c r="P55">
        <v>405</v>
      </c>
      <c r="Q55">
        <v>99</v>
      </c>
      <c r="R55">
        <v>2069</v>
      </c>
      <c r="S55">
        <v>220</v>
      </c>
      <c r="T55">
        <v>1850</v>
      </c>
      <c r="U55">
        <v>293</v>
      </c>
      <c r="V55">
        <v>935</v>
      </c>
      <c r="W55">
        <v>670</v>
      </c>
      <c r="X55">
        <v>334</v>
      </c>
      <c r="Y55">
        <v>812</v>
      </c>
      <c r="Z55">
        <v>310</v>
      </c>
      <c r="AA55">
        <v>1768</v>
      </c>
      <c r="AB55">
        <v>67</v>
      </c>
      <c r="AC55" s="9">
        <v>1726</v>
      </c>
      <c r="AD55" s="9">
        <v>1580</v>
      </c>
      <c r="AE55" s="9">
        <v>480</v>
      </c>
      <c r="AF55" s="9">
        <v>400</v>
      </c>
      <c r="AG55" s="9">
        <v>3915</v>
      </c>
      <c r="AH55" s="9">
        <v>1077</v>
      </c>
      <c r="AI55" s="9">
        <v>865</v>
      </c>
      <c r="AJ55" s="9">
        <v>478</v>
      </c>
      <c r="AK55" s="9">
        <v>789</v>
      </c>
      <c r="AL55" s="9">
        <v>672</v>
      </c>
      <c r="AM55" s="9">
        <v>310</v>
      </c>
      <c r="AN55" s="9">
        <v>65</v>
      </c>
      <c r="AO55" s="9">
        <v>964</v>
      </c>
      <c r="AP55" s="9">
        <v>293</v>
      </c>
      <c r="AQ55" s="9">
        <v>570</v>
      </c>
      <c r="AR55" s="9">
        <v>1222</v>
      </c>
      <c r="AS55" s="9">
        <v>2437</v>
      </c>
    </row>
    <row r="56" spans="1:45" x14ac:dyDescent="0.2">
      <c r="B56" t="s">
        <v>94</v>
      </c>
      <c r="C56">
        <f>C54-C53</f>
        <v>355.46800000000002</v>
      </c>
      <c r="D56">
        <f t="shared" ref="D56:K56" si="0">D54-D53</f>
        <v>1033.6879999999999</v>
      </c>
      <c r="E56">
        <f t="shared" si="0"/>
        <v>1496.1189999999999</v>
      </c>
      <c r="F56">
        <f t="shared" si="0"/>
        <v>1234.386</v>
      </c>
      <c r="G56">
        <f t="shared" si="0"/>
        <v>1590.846</v>
      </c>
      <c r="H56">
        <f t="shared" si="0"/>
        <v>1925</v>
      </c>
      <c r="I56">
        <f t="shared" si="0"/>
        <v>445</v>
      </c>
      <c r="J56">
        <f t="shared" si="0"/>
        <v>449</v>
      </c>
      <c r="K56">
        <f t="shared" si="0"/>
        <v>684</v>
      </c>
      <c r="L56">
        <f>L54-L53</f>
        <v>682</v>
      </c>
      <c r="M56">
        <f t="shared" ref="M56:AB56" si="1">M54-M53</f>
        <v>598</v>
      </c>
      <c r="N56">
        <f t="shared" si="1"/>
        <v>1133</v>
      </c>
      <c r="O56">
        <f t="shared" si="1"/>
        <v>1355</v>
      </c>
      <c r="P56">
        <f t="shared" si="1"/>
        <v>779</v>
      </c>
      <c r="Q56">
        <f t="shared" si="1"/>
        <v>175</v>
      </c>
      <c r="R56">
        <f t="shared" si="1"/>
        <v>3077</v>
      </c>
      <c r="S56">
        <f t="shared" si="1"/>
        <v>1131</v>
      </c>
      <c r="T56">
        <f t="shared" si="1"/>
        <v>4453</v>
      </c>
      <c r="U56">
        <f t="shared" si="1"/>
        <v>1218</v>
      </c>
      <c r="V56">
        <f t="shared" si="1"/>
        <v>1924</v>
      </c>
      <c r="W56">
        <f t="shared" si="1"/>
        <v>2617</v>
      </c>
      <c r="X56">
        <f t="shared" si="1"/>
        <v>2311</v>
      </c>
      <c r="Y56">
        <f t="shared" si="1"/>
        <v>4094</v>
      </c>
      <c r="Z56">
        <f t="shared" si="1"/>
        <v>1174</v>
      </c>
      <c r="AA56">
        <f t="shared" si="1"/>
        <v>4016</v>
      </c>
      <c r="AB56">
        <f t="shared" si="1"/>
        <v>325</v>
      </c>
      <c r="AC56" s="9">
        <v>2515</v>
      </c>
      <c r="AD56" s="9">
        <v>2197</v>
      </c>
      <c r="AE56" s="9">
        <v>2455</v>
      </c>
      <c r="AF56" s="9">
        <v>2523</v>
      </c>
      <c r="AG56" s="9">
        <v>6130</v>
      </c>
      <c r="AH56" s="9">
        <v>2798</v>
      </c>
      <c r="AI56" s="9">
        <v>2085</v>
      </c>
      <c r="AJ56" s="9">
        <v>1009</v>
      </c>
      <c r="AK56" s="9">
        <v>1057</v>
      </c>
      <c r="AL56" s="9">
        <v>1908</v>
      </c>
      <c r="AM56" s="9">
        <f>AM54-AM53</f>
        <v>2317</v>
      </c>
      <c r="AN56" s="9">
        <f t="shared" ref="AN56:AS56" si="2">AN54-AN53</f>
        <v>114</v>
      </c>
      <c r="AO56" s="9">
        <f t="shared" si="2"/>
        <v>2581</v>
      </c>
      <c r="AP56" s="9">
        <f t="shared" si="2"/>
        <v>2285</v>
      </c>
      <c r="AQ56" s="9">
        <f t="shared" si="2"/>
        <v>1929</v>
      </c>
      <c r="AR56" s="9">
        <f t="shared" si="2"/>
        <v>5475</v>
      </c>
      <c r="AS56" s="9">
        <f t="shared" si="2"/>
        <v>3498</v>
      </c>
    </row>
    <row r="57" spans="1:45" x14ac:dyDescent="0.2">
      <c r="B57" t="s">
        <v>95</v>
      </c>
      <c r="C57">
        <f>C55-C53</f>
        <v>186.488</v>
      </c>
      <c r="D57">
        <f t="shared" ref="D57:K57" si="3">D55-D53</f>
        <v>809.70799999999997</v>
      </c>
      <c r="E57">
        <f t="shared" si="3"/>
        <v>735.98900000000003</v>
      </c>
      <c r="F57">
        <f t="shared" si="3"/>
        <v>225.636</v>
      </c>
      <c r="G57">
        <f t="shared" si="3"/>
        <v>769.38599999999997</v>
      </c>
      <c r="H57">
        <f t="shared" si="3"/>
        <v>1175</v>
      </c>
      <c r="I57">
        <f t="shared" si="3"/>
        <v>266</v>
      </c>
      <c r="J57">
        <f t="shared" si="3"/>
        <v>266</v>
      </c>
      <c r="K57">
        <f t="shared" si="3"/>
        <v>141</v>
      </c>
      <c r="L57">
        <f>L55-L53</f>
        <v>348</v>
      </c>
      <c r="M57">
        <f t="shared" ref="M57:AB57" si="4">M55-M53</f>
        <v>173</v>
      </c>
      <c r="N57">
        <f t="shared" si="4"/>
        <v>660</v>
      </c>
      <c r="O57">
        <f t="shared" si="4"/>
        <v>456</v>
      </c>
      <c r="P57">
        <f t="shared" si="4"/>
        <v>362</v>
      </c>
      <c r="Q57">
        <f t="shared" si="4"/>
        <v>92</v>
      </c>
      <c r="R57">
        <f t="shared" si="4"/>
        <v>2050</v>
      </c>
      <c r="S57">
        <f t="shared" si="4"/>
        <v>211</v>
      </c>
      <c r="T57">
        <f t="shared" si="4"/>
        <v>1841</v>
      </c>
      <c r="U57">
        <f t="shared" si="4"/>
        <v>268</v>
      </c>
      <c r="V57">
        <f t="shared" si="4"/>
        <v>917</v>
      </c>
      <c r="W57">
        <f t="shared" si="4"/>
        <v>636</v>
      </c>
      <c r="X57">
        <f t="shared" si="4"/>
        <v>289</v>
      </c>
      <c r="Y57">
        <f t="shared" si="4"/>
        <v>786</v>
      </c>
      <c r="Z57">
        <f t="shared" si="4"/>
        <v>205</v>
      </c>
      <c r="AA57">
        <f t="shared" si="4"/>
        <v>1743</v>
      </c>
      <c r="AB57">
        <f t="shared" si="4"/>
        <v>51</v>
      </c>
      <c r="AC57" s="9">
        <v>1693</v>
      </c>
      <c r="AD57" s="9">
        <v>1537</v>
      </c>
      <c r="AE57" s="9">
        <v>462</v>
      </c>
      <c r="AF57" s="9">
        <v>369</v>
      </c>
      <c r="AG57" s="9">
        <v>3810</v>
      </c>
      <c r="AH57" s="9">
        <v>997</v>
      </c>
      <c r="AI57" s="9">
        <v>837</v>
      </c>
      <c r="AJ57" s="9">
        <v>467</v>
      </c>
      <c r="AK57" s="9">
        <v>749</v>
      </c>
      <c r="AL57" s="9">
        <v>524</v>
      </c>
      <c r="AM57" s="9">
        <f>AM55-AM53</f>
        <v>289</v>
      </c>
      <c r="AN57" s="9">
        <f t="shared" ref="AN57:AS57" si="5">AN55-AN53</f>
        <v>42</v>
      </c>
      <c r="AO57" s="9">
        <f t="shared" si="5"/>
        <v>948</v>
      </c>
      <c r="AP57" s="9">
        <f t="shared" si="5"/>
        <v>230</v>
      </c>
      <c r="AQ57" s="9">
        <f t="shared" si="5"/>
        <v>555</v>
      </c>
      <c r="AR57" s="9">
        <f t="shared" si="5"/>
        <v>1180</v>
      </c>
      <c r="AS57" s="9">
        <f t="shared" si="5"/>
        <v>2428</v>
      </c>
    </row>
    <row r="58" spans="1:45" x14ac:dyDescent="0.2">
      <c r="B58" s="9" t="s">
        <v>96</v>
      </c>
      <c r="C58">
        <f t="shared" ref="C58:K58" si="6">C57/C56</f>
        <v>0.52462668932224554</v>
      </c>
      <c r="D58">
        <f t="shared" si="6"/>
        <v>0.78331953161882506</v>
      </c>
      <c r="E58">
        <f t="shared" si="6"/>
        <v>0.4919321257199461</v>
      </c>
      <c r="F58">
        <f t="shared" si="6"/>
        <v>0.18279209258692175</v>
      </c>
      <c r="G58">
        <f t="shared" si="6"/>
        <v>0.48363323665521363</v>
      </c>
      <c r="H58">
        <f t="shared" si="6"/>
        <v>0.61038961038961037</v>
      </c>
      <c r="I58">
        <f t="shared" si="6"/>
        <v>0.59775280898876404</v>
      </c>
      <c r="J58">
        <f t="shared" si="6"/>
        <v>0.59242761692650336</v>
      </c>
      <c r="K58">
        <f t="shared" si="6"/>
        <v>0.20614035087719298</v>
      </c>
      <c r="L58">
        <f>L57/L56</f>
        <v>0.51026392961876832</v>
      </c>
      <c r="M58">
        <f t="shared" ref="M58:AB58" si="7">M57/M56</f>
        <v>0.28929765886287623</v>
      </c>
      <c r="N58">
        <f t="shared" si="7"/>
        <v>0.58252427184466016</v>
      </c>
      <c r="O58">
        <f t="shared" si="7"/>
        <v>0.33653136531365313</v>
      </c>
      <c r="P58">
        <f t="shared" si="7"/>
        <v>0.46469833119383824</v>
      </c>
      <c r="Q58">
        <f t="shared" si="7"/>
        <v>0.52571428571428569</v>
      </c>
      <c r="R58">
        <f t="shared" si="7"/>
        <v>0.66623334416639579</v>
      </c>
      <c r="S58">
        <f t="shared" si="7"/>
        <v>0.18656056587091069</v>
      </c>
      <c r="T58">
        <f t="shared" si="7"/>
        <v>0.41342914888838983</v>
      </c>
      <c r="U58">
        <f t="shared" si="7"/>
        <v>0.2200328407224959</v>
      </c>
      <c r="V58">
        <f t="shared" si="7"/>
        <v>0.47661122661122662</v>
      </c>
      <c r="W58">
        <f t="shared" si="7"/>
        <v>0.24302636606801681</v>
      </c>
      <c r="X58">
        <f t="shared" si="7"/>
        <v>0.1250540891389009</v>
      </c>
      <c r="Y58">
        <f t="shared" si="7"/>
        <v>0.19198827552515876</v>
      </c>
      <c r="Z58">
        <f t="shared" si="7"/>
        <v>0.17461669505962521</v>
      </c>
      <c r="AA58">
        <f t="shared" si="7"/>
        <v>0.43401394422310757</v>
      </c>
      <c r="AB58">
        <f t="shared" si="7"/>
        <v>0.15692307692307692</v>
      </c>
      <c r="AC58" s="9">
        <v>0.67316103000000005</v>
      </c>
      <c r="AD58" s="9">
        <v>0.69959035000000003</v>
      </c>
      <c r="AE58" s="9">
        <v>0.18818736999999999</v>
      </c>
      <c r="AF58" s="9">
        <v>0.146254459</v>
      </c>
      <c r="AG58" s="9">
        <v>0.62153344200000005</v>
      </c>
      <c r="AH58" s="9">
        <v>0.35632595</v>
      </c>
      <c r="AI58" s="9">
        <v>0.40143885000000001</v>
      </c>
      <c r="AJ58" s="9">
        <v>0.46283448999999999</v>
      </c>
      <c r="AK58" s="9">
        <v>0.70860926999999996</v>
      </c>
      <c r="AL58" s="9">
        <v>0.27463312000000001</v>
      </c>
      <c r="AM58" s="9">
        <f>AM57/AM56</f>
        <v>0.1247302546396202</v>
      </c>
      <c r="AN58" s="9">
        <f t="shared" ref="AN58:AS58" si="8">AN57/AN56</f>
        <v>0.36842105263157893</v>
      </c>
      <c r="AO58" s="9">
        <f t="shared" si="8"/>
        <v>0.36729949631925612</v>
      </c>
      <c r="AP58" s="9">
        <f t="shared" si="8"/>
        <v>0.10065645514223195</v>
      </c>
      <c r="AQ58" s="9">
        <f t="shared" si="8"/>
        <v>0.28771384136858474</v>
      </c>
      <c r="AR58" s="9">
        <f t="shared" si="8"/>
        <v>0.21552511415525114</v>
      </c>
      <c r="AS58" s="9">
        <f t="shared" si="8"/>
        <v>0.69411092052601486</v>
      </c>
    </row>
    <row r="59" spans="1:45" x14ac:dyDescent="0.2">
      <c r="B59" s="9" t="s">
        <v>97</v>
      </c>
      <c r="C59">
        <f>1-C58</f>
        <v>0.47537331067775446</v>
      </c>
      <c r="D59">
        <f t="shared" ref="D59:AL59" si="9">1-D58</f>
        <v>0.21668046838117494</v>
      </c>
      <c r="E59">
        <f t="shared" si="9"/>
        <v>0.50806787428005395</v>
      </c>
      <c r="F59">
        <f t="shared" si="9"/>
        <v>0.81720790741307825</v>
      </c>
      <c r="G59">
        <f t="shared" si="9"/>
        <v>0.51636676334478637</v>
      </c>
      <c r="H59">
        <f t="shared" si="9"/>
        <v>0.38961038961038963</v>
      </c>
      <c r="I59">
        <f t="shared" si="9"/>
        <v>0.40224719101123596</v>
      </c>
      <c r="J59">
        <f t="shared" si="9"/>
        <v>0.40757238307349664</v>
      </c>
      <c r="K59">
        <f t="shared" si="9"/>
        <v>0.79385964912280704</v>
      </c>
      <c r="L59">
        <f t="shared" si="9"/>
        <v>0.48973607038123168</v>
      </c>
      <c r="M59">
        <f t="shared" si="9"/>
        <v>0.71070234113712383</v>
      </c>
      <c r="N59">
        <f t="shared" si="9"/>
        <v>0.41747572815533984</v>
      </c>
      <c r="O59">
        <f t="shared" si="9"/>
        <v>0.66346863468634687</v>
      </c>
      <c r="P59">
        <f t="shared" si="9"/>
        <v>0.53530166880616181</v>
      </c>
      <c r="Q59">
        <f t="shared" si="9"/>
        <v>0.47428571428571431</v>
      </c>
      <c r="R59">
        <f t="shared" si="9"/>
        <v>0.33376665583360421</v>
      </c>
      <c r="S59">
        <f t="shared" si="9"/>
        <v>0.81343943412908937</v>
      </c>
      <c r="T59">
        <f t="shared" si="9"/>
        <v>0.58657085111161011</v>
      </c>
      <c r="U59">
        <f t="shared" si="9"/>
        <v>0.77996715927750415</v>
      </c>
      <c r="V59">
        <f t="shared" si="9"/>
        <v>0.52338877338877343</v>
      </c>
      <c r="W59">
        <f t="shared" si="9"/>
        <v>0.75697363393198325</v>
      </c>
      <c r="X59">
        <f t="shared" si="9"/>
        <v>0.87494591086109907</v>
      </c>
      <c r="Y59">
        <f t="shared" si="9"/>
        <v>0.80801172447484126</v>
      </c>
      <c r="Z59">
        <f t="shared" si="9"/>
        <v>0.82538330494037482</v>
      </c>
      <c r="AA59">
        <f t="shared" si="9"/>
        <v>0.56598605577689243</v>
      </c>
      <c r="AB59">
        <f t="shared" si="9"/>
        <v>0.84307692307692306</v>
      </c>
      <c r="AC59">
        <f t="shared" si="9"/>
        <v>0.32683896999999995</v>
      </c>
      <c r="AD59">
        <f t="shared" si="9"/>
        <v>0.30040964999999997</v>
      </c>
      <c r="AE59">
        <f t="shared" si="9"/>
        <v>0.81181263000000004</v>
      </c>
      <c r="AF59">
        <f t="shared" si="9"/>
        <v>0.853745541</v>
      </c>
      <c r="AG59">
        <f t="shared" si="9"/>
        <v>0.37846655799999995</v>
      </c>
      <c r="AH59">
        <f t="shared" si="9"/>
        <v>0.64367405</v>
      </c>
      <c r="AI59">
        <f t="shared" si="9"/>
        <v>0.59856114999999999</v>
      </c>
      <c r="AJ59">
        <f t="shared" si="9"/>
        <v>0.53716551000000001</v>
      </c>
      <c r="AK59">
        <f t="shared" si="9"/>
        <v>0.29139073000000004</v>
      </c>
      <c r="AL59">
        <f t="shared" si="9"/>
        <v>0.72536687999999994</v>
      </c>
      <c r="AM59" s="9">
        <f>1-AM58</f>
        <v>0.87526974536037982</v>
      </c>
      <c r="AN59" s="9">
        <f t="shared" ref="AN59:AS59" si="10">1-AN58</f>
        <v>0.63157894736842102</v>
      </c>
      <c r="AO59" s="9">
        <f t="shared" si="10"/>
        <v>0.63270050368074382</v>
      </c>
      <c r="AP59" s="9">
        <f t="shared" si="10"/>
        <v>0.89934354485776802</v>
      </c>
      <c r="AQ59" s="9">
        <f t="shared" si="10"/>
        <v>0.71228615863141531</v>
      </c>
      <c r="AR59" s="9">
        <f t="shared" si="10"/>
        <v>0.78447488584474889</v>
      </c>
      <c r="AS59" s="9">
        <f t="shared" si="10"/>
        <v>0.30588907947398514</v>
      </c>
    </row>
    <row r="60" spans="1:45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O60" s="9"/>
    </row>
    <row r="61" spans="1:45" x14ac:dyDescent="0.2">
      <c r="D61" s="9"/>
    </row>
    <row r="63" spans="1:45" x14ac:dyDescent="0.2">
      <c r="A63" t="s">
        <v>98</v>
      </c>
      <c r="B63" t="s">
        <v>99</v>
      </c>
    </row>
    <row r="64" spans="1:45" x14ac:dyDescent="0.2">
      <c r="B64" s="9" t="s">
        <v>49</v>
      </c>
      <c r="C64" t="s">
        <v>1</v>
      </c>
      <c r="D64" t="s">
        <v>1</v>
      </c>
      <c r="E64" t="s">
        <v>1</v>
      </c>
      <c r="F64" t="s">
        <v>1</v>
      </c>
      <c r="G64" t="s">
        <v>1</v>
      </c>
      <c r="H64" t="s">
        <v>1</v>
      </c>
      <c r="I64" t="s">
        <v>1</v>
      </c>
      <c r="J64" t="s">
        <v>1</v>
      </c>
      <c r="K64" t="s">
        <v>1</v>
      </c>
      <c r="L64" t="s">
        <v>1</v>
      </c>
      <c r="M64" t="s">
        <v>1</v>
      </c>
      <c r="N64" t="s">
        <v>1</v>
      </c>
    </row>
    <row r="65" spans="1:16" x14ac:dyDescent="0.2">
      <c r="B65" s="9" t="s">
        <v>50</v>
      </c>
      <c r="C65" t="s">
        <v>100</v>
      </c>
      <c r="D65" t="s">
        <v>101</v>
      </c>
      <c r="E65" t="s">
        <v>102</v>
      </c>
      <c r="F65" t="s">
        <v>103</v>
      </c>
      <c r="G65" t="s">
        <v>104</v>
      </c>
      <c r="H65" t="s">
        <v>105</v>
      </c>
      <c r="I65" t="s">
        <v>106</v>
      </c>
      <c r="J65" t="s">
        <v>107</v>
      </c>
      <c r="K65" t="s">
        <v>108</v>
      </c>
      <c r="L65" t="s">
        <v>109</v>
      </c>
      <c r="M65" t="s">
        <v>110</v>
      </c>
      <c r="N65" t="s">
        <v>111</v>
      </c>
    </row>
    <row r="66" spans="1:16" x14ac:dyDescent="0.2">
      <c r="B66" t="s">
        <v>91</v>
      </c>
      <c r="C66">
        <v>9</v>
      </c>
      <c r="D66">
        <v>20</v>
      </c>
      <c r="E66">
        <v>39</v>
      </c>
      <c r="F66">
        <v>10</v>
      </c>
      <c r="G66">
        <v>25</v>
      </c>
      <c r="H66">
        <v>24</v>
      </c>
      <c r="I66">
        <v>11</v>
      </c>
      <c r="J66">
        <v>13</v>
      </c>
      <c r="K66">
        <v>18</v>
      </c>
      <c r="L66">
        <v>14</v>
      </c>
      <c r="M66">
        <v>35</v>
      </c>
      <c r="N66">
        <v>22</v>
      </c>
    </row>
    <row r="67" spans="1:16" x14ac:dyDescent="0.2">
      <c r="B67" t="s">
        <v>92</v>
      </c>
      <c r="C67">
        <v>864</v>
      </c>
      <c r="D67">
        <v>1534</v>
      </c>
      <c r="E67">
        <v>4498</v>
      </c>
      <c r="F67">
        <v>2684</v>
      </c>
      <c r="G67">
        <v>4111</v>
      </c>
      <c r="H67">
        <v>3090</v>
      </c>
      <c r="I67">
        <v>1307</v>
      </c>
      <c r="J67">
        <v>3340</v>
      </c>
      <c r="K67">
        <v>2875</v>
      </c>
      <c r="L67">
        <v>518</v>
      </c>
      <c r="M67">
        <v>3242</v>
      </c>
      <c r="N67">
        <v>2300</v>
      </c>
    </row>
    <row r="68" spans="1:16" x14ac:dyDescent="0.2">
      <c r="B68" t="s">
        <v>93</v>
      </c>
      <c r="C68">
        <v>357</v>
      </c>
      <c r="D68">
        <v>872</v>
      </c>
      <c r="E68">
        <v>2271</v>
      </c>
      <c r="F68">
        <v>1450</v>
      </c>
      <c r="G68">
        <v>2549</v>
      </c>
      <c r="H68">
        <v>1211</v>
      </c>
      <c r="I68">
        <v>752</v>
      </c>
      <c r="J68">
        <v>1940</v>
      </c>
      <c r="K68">
        <v>1653</v>
      </c>
      <c r="L68">
        <v>258</v>
      </c>
      <c r="M68">
        <v>2487</v>
      </c>
      <c r="N68">
        <v>1918</v>
      </c>
    </row>
    <row r="69" spans="1:16" x14ac:dyDescent="0.2">
      <c r="B69" t="s">
        <v>94</v>
      </c>
      <c r="C69">
        <f t="shared" ref="C69:N69" si="11">C67-C66</f>
        <v>855</v>
      </c>
      <c r="D69">
        <f t="shared" si="11"/>
        <v>1514</v>
      </c>
      <c r="E69">
        <f t="shared" si="11"/>
        <v>4459</v>
      </c>
      <c r="F69">
        <f t="shared" si="11"/>
        <v>2674</v>
      </c>
      <c r="G69">
        <f t="shared" si="11"/>
        <v>4086</v>
      </c>
      <c r="H69">
        <f t="shared" si="11"/>
        <v>3066</v>
      </c>
      <c r="I69">
        <f t="shared" si="11"/>
        <v>1296</v>
      </c>
      <c r="J69">
        <f t="shared" si="11"/>
        <v>3327</v>
      </c>
      <c r="K69">
        <f t="shared" si="11"/>
        <v>2857</v>
      </c>
      <c r="L69">
        <f t="shared" si="11"/>
        <v>504</v>
      </c>
      <c r="M69">
        <f t="shared" si="11"/>
        <v>3207</v>
      </c>
      <c r="N69">
        <f t="shared" si="11"/>
        <v>2278</v>
      </c>
    </row>
    <row r="70" spans="1:16" x14ac:dyDescent="0.2">
      <c r="B70" t="s">
        <v>95</v>
      </c>
      <c r="C70">
        <f t="shared" ref="C70:N70" si="12">C68-C66</f>
        <v>348</v>
      </c>
      <c r="D70">
        <f t="shared" si="12"/>
        <v>852</v>
      </c>
      <c r="E70">
        <f t="shared" si="12"/>
        <v>2232</v>
      </c>
      <c r="F70">
        <f t="shared" si="12"/>
        <v>1440</v>
      </c>
      <c r="G70">
        <f t="shared" si="12"/>
        <v>2524</v>
      </c>
      <c r="H70">
        <f t="shared" si="12"/>
        <v>1187</v>
      </c>
      <c r="I70">
        <f t="shared" si="12"/>
        <v>741</v>
      </c>
      <c r="J70">
        <f t="shared" si="12"/>
        <v>1927</v>
      </c>
      <c r="K70">
        <f t="shared" si="12"/>
        <v>1635</v>
      </c>
      <c r="L70">
        <f t="shared" si="12"/>
        <v>244</v>
      </c>
      <c r="M70">
        <f t="shared" si="12"/>
        <v>2452</v>
      </c>
      <c r="N70">
        <f t="shared" si="12"/>
        <v>1896</v>
      </c>
    </row>
    <row r="71" spans="1:16" x14ac:dyDescent="0.2">
      <c r="B71" s="9" t="s">
        <v>96</v>
      </c>
      <c r="C71">
        <f t="shared" ref="C71:N71" si="13">C70/C69</f>
        <v>0.40701754385964911</v>
      </c>
      <c r="D71">
        <f t="shared" si="13"/>
        <v>0.56274768824306476</v>
      </c>
      <c r="E71">
        <f t="shared" si="13"/>
        <v>0.50056066382596998</v>
      </c>
      <c r="F71">
        <f t="shared" si="13"/>
        <v>0.53851907255048614</v>
      </c>
      <c r="G71">
        <f t="shared" si="13"/>
        <v>0.6177190406265296</v>
      </c>
      <c r="H71">
        <f t="shared" si="13"/>
        <v>0.38714938030006524</v>
      </c>
      <c r="I71">
        <f t="shared" si="13"/>
        <v>0.5717592592592593</v>
      </c>
      <c r="J71">
        <f t="shared" si="13"/>
        <v>0.5792004809137361</v>
      </c>
      <c r="K71">
        <f t="shared" si="13"/>
        <v>0.57227861393069657</v>
      </c>
      <c r="L71">
        <f t="shared" si="13"/>
        <v>0.48412698412698413</v>
      </c>
      <c r="M71">
        <f t="shared" si="13"/>
        <v>0.76457748674773929</v>
      </c>
      <c r="N71">
        <f t="shared" si="13"/>
        <v>0.83230904302019315</v>
      </c>
    </row>
    <row r="72" spans="1:16" x14ac:dyDescent="0.2">
      <c r="B72" s="9" t="s">
        <v>97</v>
      </c>
      <c r="C72">
        <f>1-C71</f>
        <v>0.59298245614035094</v>
      </c>
      <c r="D72">
        <f t="shared" ref="D72:N72" si="14">1-D71</f>
        <v>0.43725231175693524</v>
      </c>
      <c r="E72">
        <f t="shared" si="14"/>
        <v>0.49943933617403002</v>
      </c>
      <c r="F72">
        <f t="shared" si="14"/>
        <v>0.46148092744951386</v>
      </c>
      <c r="G72">
        <f t="shared" si="14"/>
        <v>0.3822809593734704</v>
      </c>
      <c r="H72">
        <f t="shared" si="14"/>
        <v>0.61285061969993482</v>
      </c>
      <c r="I72">
        <f t="shared" si="14"/>
        <v>0.4282407407407407</v>
      </c>
      <c r="J72">
        <f t="shared" si="14"/>
        <v>0.4207995190862639</v>
      </c>
      <c r="K72">
        <f t="shared" si="14"/>
        <v>0.42772138606930343</v>
      </c>
      <c r="L72">
        <f t="shared" si="14"/>
        <v>0.51587301587301582</v>
      </c>
      <c r="M72">
        <f t="shared" si="14"/>
        <v>0.23542251325226071</v>
      </c>
      <c r="N72">
        <f t="shared" si="14"/>
        <v>0.16769095697980685</v>
      </c>
    </row>
    <row r="75" spans="1:16" x14ac:dyDescent="0.2">
      <c r="A75" t="s">
        <v>2</v>
      </c>
      <c r="B75" s="9" t="s">
        <v>112</v>
      </c>
    </row>
    <row r="76" spans="1:16" x14ac:dyDescent="0.2">
      <c r="B76" s="9" t="s">
        <v>49</v>
      </c>
      <c r="C76" s="9" t="s">
        <v>113</v>
      </c>
      <c r="D76" s="9" t="s">
        <v>113</v>
      </c>
      <c r="E76" s="9" t="s">
        <v>113</v>
      </c>
      <c r="F76" s="9" t="s">
        <v>113</v>
      </c>
      <c r="G76" s="9" t="s">
        <v>113</v>
      </c>
      <c r="H76" s="9" t="s">
        <v>113</v>
      </c>
      <c r="I76" s="9" t="s">
        <v>113</v>
      </c>
      <c r="J76" s="9" t="s">
        <v>113</v>
      </c>
      <c r="K76" s="9" t="s">
        <v>113</v>
      </c>
      <c r="L76" s="9" t="s">
        <v>113</v>
      </c>
      <c r="M76" s="9" t="s">
        <v>113</v>
      </c>
      <c r="N76" s="9" t="s">
        <v>113</v>
      </c>
      <c r="O76" s="9" t="s">
        <v>113</v>
      </c>
      <c r="P76" s="9" t="s">
        <v>113</v>
      </c>
    </row>
    <row r="77" spans="1:16" x14ac:dyDescent="0.2">
      <c r="B77" s="9" t="s">
        <v>50</v>
      </c>
      <c r="C77" s="9">
        <v>1987</v>
      </c>
      <c r="D77" s="9">
        <v>2005</v>
      </c>
      <c r="E77" s="9">
        <v>2007</v>
      </c>
      <c r="F77" s="9" t="s">
        <v>114</v>
      </c>
      <c r="G77" s="9" t="s">
        <v>115</v>
      </c>
      <c r="H77" s="9" t="s">
        <v>116</v>
      </c>
      <c r="I77" s="9" t="s">
        <v>117</v>
      </c>
      <c r="J77" s="9">
        <v>2011</v>
      </c>
      <c r="K77" s="9">
        <v>2014</v>
      </c>
      <c r="L77" s="9">
        <v>2018</v>
      </c>
      <c r="M77" s="9" t="s">
        <v>118</v>
      </c>
      <c r="N77" s="9" t="s">
        <v>119</v>
      </c>
      <c r="O77" s="9" t="s">
        <v>120</v>
      </c>
      <c r="P77" s="9" t="s">
        <v>121</v>
      </c>
    </row>
    <row r="78" spans="1:16" x14ac:dyDescent="0.2">
      <c r="B78" t="s">
        <v>91</v>
      </c>
      <c r="C78" s="9">
        <v>6</v>
      </c>
      <c r="D78" s="9">
        <v>132</v>
      </c>
      <c r="E78" s="9">
        <v>23</v>
      </c>
      <c r="F78" s="9">
        <v>22</v>
      </c>
      <c r="G78" s="9">
        <v>34</v>
      </c>
      <c r="H78" s="9">
        <v>19</v>
      </c>
      <c r="I78" s="9">
        <v>23</v>
      </c>
      <c r="J78" s="9">
        <v>52</v>
      </c>
      <c r="K78" s="9">
        <v>29</v>
      </c>
      <c r="L78" s="9">
        <v>34</v>
      </c>
      <c r="M78" s="9">
        <v>16</v>
      </c>
      <c r="N78" s="9">
        <v>51</v>
      </c>
      <c r="O78" s="9">
        <v>9</v>
      </c>
      <c r="P78" s="9">
        <v>17</v>
      </c>
    </row>
    <row r="79" spans="1:16" x14ac:dyDescent="0.2">
      <c r="B79" t="s">
        <v>92</v>
      </c>
      <c r="C79" s="9">
        <v>418</v>
      </c>
      <c r="D79" s="9">
        <v>2588</v>
      </c>
      <c r="E79" s="9">
        <v>3912</v>
      </c>
      <c r="F79" s="9">
        <v>3379</v>
      </c>
      <c r="G79" s="9">
        <v>1580</v>
      </c>
      <c r="H79" s="9">
        <v>4500</v>
      </c>
      <c r="I79" s="9">
        <v>6430</v>
      </c>
      <c r="J79" s="9">
        <v>4112</v>
      </c>
      <c r="K79" s="9">
        <v>4068</v>
      </c>
      <c r="L79" s="9">
        <v>4199</v>
      </c>
      <c r="M79" s="9">
        <v>1581</v>
      </c>
      <c r="N79" s="9">
        <v>1748</v>
      </c>
      <c r="O79" s="9">
        <v>2057</v>
      </c>
      <c r="P79" s="9">
        <v>2113</v>
      </c>
    </row>
    <row r="80" spans="1:16" x14ac:dyDescent="0.2">
      <c r="B80" t="s">
        <v>93</v>
      </c>
      <c r="C80" s="9">
        <v>284</v>
      </c>
      <c r="D80" s="9">
        <v>1740</v>
      </c>
      <c r="E80" s="9">
        <v>3370</v>
      </c>
      <c r="F80" s="9">
        <v>1598</v>
      </c>
      <c r="G80" s="9">
        <v>978</v>
      </c>
      <c r="H80" s="9">
        <v>3810</v>
      </c>
      <c r="I80" s="9">
        <v>3021</v>
      </c>
      <c r="J80" s="9">
        <v>3431</v>
      </c>
      <c r="K80" s="9">
        <v>3673</v>
      </c>
      <c r="L80" s="9">
        <v>3038</v>
      </c>
      <c r="M80" s="9">
        <v>1171</v>
      </c>
      <c r="N80" s="9">
        <v>1335</v>
      </c>
      <c r="O80" s="9">
        <v>1020</v>
      </c>
      <c r="P80" s="9">
        <v>1337</v>
      </c>
    </row>
    <row r="81" spans="1:17" x14ac:dyDescent="0.2">
      <c r="B81" t="s">
        <v>94</v>
      </c>
      <c r="C81" s="9">
        <v>412</v>
      </c>
      <c r="D81" s="9">
        <v>2456</v>
      </c>
      <c r="E81" s="9">
        <v>3889</v>
      </c>
      <c r="F81" s="9">
        <v>3357</v>
      </c>
      <c r="G81" s="9">
        <v>1546</v>
      </c>
      <c r="H81" s="9">
        <v>4481</v>
      </c>
      <c r="I81" s="9">
        <v>6407</v>
      </c>
      <c r="J81" s="9">
        <v>4060</v>
      </c>
      <c r="K81" s="9">
        <v>4039</v>
      </c>
      <c r="L81" s="9">
        <v>4165</v>
      </c>
      <c r="M81" s="9">
        <v>1565</v>
      </c>
      <c r="N81" s="9">
        <v>1697</v>
      </c>
      <c r="O81" s="9">
        <v>2048</v>
      </c>
      <c r="P81" s="9">
        <v>2096</v>
      </c>
    </row>
    <row r="82" spans="1:17" x14ac:dyDescent="0.2">
      <c r="B82" t="s">
        <v>95</v>
      </c>
      <c r="C82" s="9">
        <v>278</v>
      </c>
      <c r="D82" s="9">
        <v>1608</v>
      </c>
      <c r="E82" s="9">
        <v>3347</v>
      </c>
      <c r="F82" s="9">
        <v>1576</v>
      </c>
      <c r="G82" s="9">
        <v>944</v>
      </c>
      <c r="H82" s="9">
        <v>3791</v>
      </c>
      <c r="I82" s="9">
        <v>2998</v>
      </c>
      <c r="J82" s="9">
        <v>3379</v>
      </c>
      <c r="K82" s="9">
        <v>3644</v>
      </c>
      <c r="L82" s="9">
        <v>3004</v>
      </c>
      <c r="M82" s="9">
        <v>1155</v>
      </c>
      <c r="N82" s="9">
        <v>1284</v>
      </c>
      <c r="O82" s="9">
        <v>1011</v>
      </c>
      <c r="P82" s="9">
        <v>1320</v>
      </c>
    </row>
    <row r="83" spans="1:17" x14ac:dyDescent="0.2">
      <c r="B83" s="9" t="s">
        <v>96</v>
      </c>
      <c r="C83" s="9">
        <v>0.67475728000000001</v>
      </c>
      <c r="D83" s="9">
        <v>0.65472313000000004</v>
      </c>
      <c r="E83" s="9">
        <v>0.86063255000000005</v>
      </c>
      <c r="F83" s="9">
        <v>0.46946679000000002</v>
      </c>
      <c r="G83" s="9">
        <v>0.61060802000000003</v>
      </c>
      <c r="H83" s="9">
        <v>0.84601651</v>
      </c>
      <c r="I83" s="9">
        <v>0.46792570999999999</v>
      </c>
      <c r="J83" s="9">
        <v>0.83226601</v>
      </c>
      <c r="K83" s="9">
        <v>0.90220352000000004</v>
      </c>
      <c r="L83" s="9">
        <v>0.72124849999999996</v>
      </c>
      <c r="M83" s="9">
        <v>0.73801916999999995</v>
      </c>
      <c r="N83" s="9">
        <v>0.75662934999999998</v>
      </c>
      <c r="O83" s="9">
        <v>0.49365234000000002</v>
      </c>
      <c r="P83" s="9">
        <v>0.62977099000000003</v>
      </c>
    </row>
    <row r="84" spans="1:17" x14ac:dyDescent="0.2">
      <c r="B84" s="9" t="s">
        <v>97</v>
      </c>
      <c r="C84">
        <f>1-C83</f>
        <v>0.32524271999999999</v>
      </c>
      <c r="D84">
        <f t="shared" ref="D84:P84" si="15">1-D83</f>
        <v>0.34527686999999996</v>
      </c>
      <c r="E84">
        <f t="shared" si="15"/>
        <v>0.13936744999999995</v>
      </c>
      <c r="F84">
        <f t="shared" si="15"/>
        <v>0.53053320999999998</v>
      </c>
      <c r="G84">
        <f t="shared" si="15"/>
        <v>0.38939197999999997</v>
      </c>
      <c r="H84">
        <f t="shared" si="15"/>
        <v>0.15398349</v>
      </c>
      <c r="I84">
        <f t="shared" si="15"/>
        <v>0.53207428999999995</v>
      </c>
      <c r="J84">
        <f t="shared" si="15"/>
        <v>0.16773399</v>
      </c>
      <c r="K84">
        <f t="shared" si="15"/>
        <v>9.7796479999999963E-2</v>
      </c>
      <c r="L84">
        <f t="shared" si="15"/>
        <v>0.27875150000000004</v>
      </c>
      <c r="M84">
        <f t="shared" si="15"/>
        <v>0.26198083000000005</v>
      </c>
      <c r="N84">
        <f t="shared" si="15"/>
        <v>0.24337065000000002</v>
      </c>
      <c r="O84">
        <f t="shared" si="15"/>
        <v>0.50634765999999998</v>
      </c>
      <c r="P84">
        <f t="shared" si="15"/>
        <v>0.37022900999999997</v>
      </c>
    </row>
    <row r="85" spans="1:17" x14ac:dyDescent="0.2">
      <c r="Q85" s="9"/>
    </row>
    <row r="86" spans="1:17" x14ac:dyDescent="0.2">
      <c r="A86" t="s">
        <v>122</v>
      </c>
    </row>
    <row r="87" spans="1:17" x14ac:dyDescent="0.2">
      <c r="B87" s="9" t="s">
        <v>49</v>
      </c>
      <c r="C87" s="10" t="s">
        <v>113</v>
      </c>
      <c r="D87" t="s">
        <v>113</v>
      </c>
      <c r="E87" t="s">
        <v>113</v>
      </c>
      <c r="F87" t="s">
        <v>113</v>
      </c>
      <c r="G87" t="s">
        <v>113</v>
      </c>
      <c r="H87" t="s">
        <v>113</v>
      </c>
      <c r="I87" t="s">
        <v>113</v>
      </c>
      <c r="J87" t="s">
        <v>113</v>
      </c>
      <c r="K87" t="s">
        <v>113</v>
      </c>
      <c r="L87" t="s">
        <v>113</v>
      </c>
      <c r="M87" t="s">
        <v>113</v>
      </c>
      <c r="N87" t="s">
        <v>113</v>
      </c>
    </row>
    <row r="88" spans="1:17" x14ac:dyDescent="0.2">
      <c r="B88" s="9" t="s">
        <v>50</v>
      </c>
      <c r="C88" s="10" t="s">
        <v>123</v>
      </c>
      <c r="D88" s="9" t="s">
        <v>124</v>
      </c>
      <c r="E88" s="9" t="s">
        <v>125</v>
      </c>
      <c r="F88" s="9" t="s">
        <v>126</v>
      </c>
      <c r="G88" s="9" t="s">
        <v>127</v>
      </c>
      <c r="H88" s="9" t="s">
        <v>128</v>
      </c>
      <c r="I88" s="9" t="s">
        <v>129</v>
      </c>
      <c r="J88" s="9" t="s">
        <v>130</v>
      </c>
      <c r="K88" s="9" t="s">
        <v>131</v>
      </c>
      <c r="L88" s="9" t="s">
        <v>132</v>
      </c>
      <c r="M88" s="9" t="s">
        <v>133</v>
      </c>
      <c r="N88" s="9" t="s">
        <v>134</v>
      </c>
    </row>
    <row r="89" spans="1:17" x14ac:dyDescent="0.2">
      <c r="B89" t="s">
        <v>91</v>
      </c>
      <c r="C89" s="9">
        <v>33</v>
      </c>
      <c r="D89" s="9">
        <v>312</v>
      </c>
      <c r="E89" s="9">
        <v>39</v>
      </c>
      <c r="F89" s="9">
        <v>47</v>
      </c>
      <c r="G89" s="9">
        <v>38</v>
      </c>
      <c r="H89" s="9">
        <v>44</v>
      </c>
      <c r="I89" s="9">
        <v>22</v>
      </c>
      <c r="J89" s="9">
        <v>65</v>
      </c>
      <c r="K89" s="9">
        <v>167</v>
      </c>
      <c r="L89" s="9">
        <v>25</v>
      </c>
      <c r="M89" s="9">
        <v>34</v>
      </c>
      <c r="N89" s="9">
        <v>28</v>
      </c>
    </row>
    <row r="90" spans="1:17" x14ac:dyDescent="0.2">
      <c r="B90" t="s">
        <v>92</v>
      </c>
      <c r="C90" s="9">
        <v>2190</v>
      </c>
      <c r="D90" s="9">
        <v>1382</v>
      </c>
      <c r="E90" s="9">
        <v>3402</v>
      </c>
      <c r="F90" s="9">
        <v>1454</v>
      </c>
      <c r="G90" s="9">
        <v>3793</v>
      </c>
      <c r="H90" s="9">
        <v>2390</v>
      </c>
      <c r="I90" s="9">
        <v>1856</v>
      </c>
      <c r="J90" s="9">
        <v>1283</v>
      </c>
      <c r="K90" s="9">
        <v>5936</v>
      </c>
      <c r="L90" s="9">
        <v>2548</v>
      </c>
      <c r="M90" s="9">
        <v>9664</v>
      </c>
      <c r="N90" s="9">
        <v>1006</v>
      </c>
    </row>
    <row r="91" spans="1:17" x14ac:dyDescent="0.2">
      <c r="B91" t="s">
        <v>93</v>
      </c>
      <c r="C91" s="9">
        <v>2189</v>
      </c>
      <c r="D91" s="9">
        <v>1380</v>
      </c>
      <c r="E91" s="9">
        <v>2064</v>
      </c>
      <c r="F91" s="9">
        <v>1333</v>
      </c>
      <c r="G91" s="9">
        <v>3791</v>
      </c>
      <c r="H91" s="9">
        <v>1896</v>
      </c>
      <c r="I91" s="9">
        <v>1615</v>
      </c>
      <c r="J91" s="9">
        <v>1280</v>
      </c>
      <c r="K91" s="9">
        <v>5631</v>
      </c>
      <c r="L91" s="9">
        <v>2258</v>
      </c>
      <c r="M91" s="9">
        <v>11419</v>
      </c>
      <c r="N91" s="9">
        <v>701</v>
      </c>
    </row>
    <row r="92" spans="1:17" x14ac:dyDescent="0.2">
      <c r="B92" t="s">
        <v>94</v>
      </c>
      <c r="C92" s="9">
        <f t="shared" ref="C92:L92" si="16">C90-C89</f>
        <v>2157</v>
      </c>
      <c r="D92" s="9">
        <f t="shared" si="16"/>
        <v>1070</v>
      </c>
      <c r="E92" s="9">
        <f t="shared" si="16"/>
        <v>3363</v>
      </c>
      <c r="F92" s="9">
        <f t="shared" si="16"/>
        <v>1407</v>
      </c>
      <c r="G92" s="9">
        <f t="shared" si="16"/>
        <v>3755</v>
      </c>
      <c r="H92" s="9">
        <f t="shared" si="16"/>
        <v>2346</v>
      </c>
      <c r="I92" s="9">
        <f t="shared" si="16"/>
        <v>1834</v>
      </c>
      <c r="J92" s="9">
        <f t="shared" si="16"/>
        <v>1218</v>
      </c>
      <c r="K92" s="9">
        <f t="shared" si="16"/>
        <v>5769</v>
      </c>
      <c r="L92" s="9">
        <f t="shared" si="16"/>
        <v>2523</v>
      </c>
      <c r="M92" s="9">
        <v>9723</v>
      </c>
      <c r="N92" s="9">
        <f t="shared" ref="N92" si="17">N90-N89</f>
        <v>978</v>
      </c>
    </row>
    <row r="93" spans="1:17" x14ac:dyDescent="0.2">
      <c r="B93" t="s">
        <v>95</v>
      </c>
      <c r="C93" s="9">
        <f t="shared" ref="C93:L93" si="18">C91-C89</f>
        <v>2156</v>
      </c>
      <c r="D93" s="9">
        <f t="shared" si="18"/>
        <v>1068</v>
      </c>
      <c r="E93" s="9">
        <f t="shared" si="18"/>
        <v>2025</v>
      </c>
      <c r="F93" s="9">
        <f t="shared" si="18"/>
        <v>1286</v>
      </c>
      <c r="G93" s="9">
        <f t="shared" si="18"/>
        <v>3753</v>
      </c>
      <c r="H93" s="9">
        <f t="shared" si="18"/>
        <v>1852</v>
      </c>
      <c r="I93" s="9">
        <f t="shared" si="18"/>
        <v>1593</v>
      </c>
      <c r="J93" s="9">
        <f t="shared" si="18"/>
        <v>1215</v>
      </c>
      <c r="K93" s="9">
        <f t="shared" si="18"/>
        <v>5464</v>
      </c>
      <c r="L93" s="9">
        <f t="shared" si="18"/>
        <v>2233</v>
      </c>
      <c r="M93" s="9">
        <v>9722</v>
      </c>
      <c r="N93" s="9">
        <f t="shared" ref="N93" si="19">N91-N89</f>
        <v>673</v>
      </c>
    </row>
    <row r="94" spans="1:17" x14ac:dyDescent="0.2">
      <c r="B94" s="9" t="s">
        <v>96</v>
      </c>
      <c r="C94" s="9">
        <f t="shared" ref="C94:N94" si="20">C93/C92</f>
        <v>0.99953639313861842</v>
      </c>
      <c r="D94" s="9">
        <f t="shared" si="20"/>
        <v>0.9981308411214953</v>
      </c>
      <c r="E94" s="9">
        <f t="shared" si="20"/>
        <v>0.60214094558429976</v>
      </c>
      <c r="F94" s="9">
        <f t="shared" si="20"/>
        <v>0.91400142146410801</v>
      </c>
      <c r="G94" s="9">
        <f t="shared" si="20"/>
        <v>0.99946737683089215</v>
      </c>
      <c r="H94" s="9">
        <f t="shared" si="20"/>
        <v>0.78942881500426254</v>
      </c>
      <c r="I94" s="9">
        <f t="shared" si="20"/>
        <v>0.86859323882224648</v>
      </c>
      <c r="J94" s="9">
        <f t="shared" si="20"/>
        <v>0.99753694581280783</v>
      </c>
      <c r="K94" s="9">
        <f t="shared" si="20"/>
        <v>0.94713121858207661</v>
      </c>
      <c r="L94" s="9">
        <f t="shared" si="20"/>
        <v>0.88505747126436785</v>
      </c>
      <c r="M94" s="9">
        <f t="shared" si="20"/>
        <v>0.99989715108505606</v>
      </c>
      <c r="N94" s="9">
        <f t="shared" si="20"/>
        <v>0.68813905930470343</v>
      </c>
    </row>
    <row r="95" spans="1:17" x14ac:dyDescent="0.2">
      <c r="B95" s="9" t="s">
        <v>97</v>
      </c>
      <c r="C95" s="9">
        <f t="shared" ref="C95:N95" si="21">1-C94</f>
        <v>4.6360686138158247E-4</v>
      </c>
      <c r="D95" s="9">
        <f t="shared" si="21"/>
        <v>1.8691588785046953E-3</v>
      </c>
      <c r="E95" s="9">
        <f t="shared" si="21"/>
        <v>0.39785905441570024</v>
      </c>
      <c r="F95" s="9">
        <f t="shared" si="21"/>
        <v>8.599857853589199E-2</v>
      </c>
      <c r="G95" s="9">
        <f t="shared" si="21"/>
        <v>5.3262316910784868E-4</v>
      </c>
      <c r="H95" s="9">
        <f t="shared" si="21"/>
        <v>0.21057118499573746</v>
      </c>
      <c r="I95" s="9">
        <f t="shared" si="21"/>
        <v>0.13140676117775352</v>
      </c>
      <c r="J95" s="9">
        <f t="shared" si="21"/>
        <v>2.4630541871921707E-3</v>
      </c>
      <c r="K95" s="9">
        <f t="shared" si="21"/>
        <v>5.2868781417923394E-2</v>
      </c>
      <c r="L95" s="9">
        <f t="shared" si="21"/>
        <v>0.11494252873563215</v>
      </c>
      <c r="M95" s="9">
        <f t="shared" si="21"/>
        <v>1.0284891494394266E-4</v>
      </c>
      <c r="N95" s="9">
        <f t="shared" si="21"/>
        <v>0.31186094069529657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97F08-AA1A-6F4C-9D2C-685D6679CC26}">
  <dimension ref="B1:BK65"/>
  <sheetViews>
    <sheetView tabSelected="1" zoomScale="34" workbookViewId="0">
      <selection activeCell="K8" sqref="K8"/>
    </sheetView>
  </sheetViews>
  <sheetFormatPr baseColWidth="10" defaultRowHeight="16" x14ac:dyDescent="0.2"/>
  <sheetData>
    <row r="1" spans="2:63" x14ac:dyDescent="0.2">
      <c r="B1" s="11" t="s">
        <v>135</v>
      </c>
    </row>
    <row r="2" spans="2:63" x14ac:dyDescent="0.2">
      <c r="B2" s="9" t="s">
        <v>136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63" x14ac:dyDescent="0.2">
      <c r="B3" s="9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63" x14ac:dyDescent="0.2">
      <c r="B4" s="9" t="s">
        <v>138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63" ht="21" x14ac:dyDescent="0.25">
      <c r="B5" s="9" t="s">
        <v>139</v>
      </c>
      <c r="C5" s="9"/>
      <c r="D5" s="12"/>
      <c r="E5" s="12"/>
      <c r="F5" s="13"/>
      <c r="G5" s="13"/>
      <c r="H5" s="13"/>
      <c r="I5" s="13"/>
      <c r="J5" s="13"/>
      <c r="K5" s="12"/>
      <c r="L5" s="14" t="s">
        <v>140</v>
      </c>
      <c r="M5" s="14" t="s">
        <v>141</v>
      </c>
      <c r="N5" s="12"/>
      <c r="O5" s="12"/>
      <c r="P5" s="12"/>
      <c r="Q5" s="12"/>
      <c r="R5" s="12"/>
      <c r="T5" s="15"/>
      <c r="U5" s="15"/>
      <c r="V5" s="15"/>
      <c r="W5" s="16"/>
      <c r="X5" s="16"/>
      <c r="Y5" s="16"/>
      <c r="Z5" s="17" t="s">
        <v>1</v>
      </c>
      <c r="AA5" s="16"/>
      <c r="AB5" s="16"/>
      <c r="AC5" s="16"/>
      <c r="AD5" s="16"/>
      <c r="AE5" s="16"/>
      <c r="AF5" s="16"/>
      <c r="AG5" s="16"/>
      <c r="AH5" s="16"/>
      <c r="AJ5" s="18"/>
      <c r="AK5" s="18"/>
      <c r="AL5" s="18"/>
      <c r="AM5" s="18"/>
      <c r="AN5" s="18"/>
      <c r="AO5" s="18"/>
      <c r="AP5" s="18"/>
      <c r="AQ5" s="19" t="s">
        <v>2</v>
      </c>
      <c r="AR5" s="18"/>
      <c r="AS5" s="18"/>
      <c r="AT5" s="18"/>
      <c r="AU5" s="18"/>
      <c r="AV5" s="18"/>
      <c r="AW5" s="18"/>
      <c r="AY5" s="20"/>
      <c r="AZ5" s="20"/>
      <c r="BA5" s="20"/>
      <c r="BB5" s="20"/>
      <c r="BC5" s="20"/>
      <c r="BD5" s="20"/>
      <c r="BE5" s="21" t="s">
        <v>3</v>
      </c>
      <c r="BF5" s="20"/>
      <c r="BG5" s="20"/>
      <c r="BH5" s="20"/>
      <c r="BI5" s="20"/>
      <c r="BJ5" s="20"/>
      <c r="BK5" s="20"/>
    </row>
    <row r="6" spans="2:63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T6" s="9"/>
      <c r="U6" s="9"/>
      <c r="V6" s="9"/>
      <c r="W6" s="9"/>
    </row>
    <row r="7" spans="2:63" x14ac:dyDescent="0.2">
      <c r="B7" s="9"/>
      <c r="C7" s="9"/>
      <c r="D7" s="9" t="s">
        <v>142</v>
      </c>
      <c r="E7" s="9" t="s">
        <v>143</v>
      </c>
      <c r="F7" s="9" t="s">
        <v>144</v>
      </c>
      <c r="G7" s="9" t="s">
        <v>145</v>
      </c>
      <c r="H7" s="9" t="s">
        <v>146</v>
      </c>
      <c r="I7" s="9" t="s">
        <v>147</v>
      </c>
      <c r="J7" s="9" t="s">
        <v>148</v>
      </c>
      <c r="K7" s="9"/>
      <c r="L7" s="9"/>
      <c r="P7" s="9">
        <v>0.16811280000000001</v>
      </c>
      <c r="Q7" s="9"/>
      <c r="R7" s="9"/>
      <c r="T7" s="9" t="s">
        <v>149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t="s">
        <v>149</v>
      </c>
      <c r="AY7" s="9" t="s">
        <v>149</v>
      </c>
    </row>
    <row r="8" spans="2:63" x14ac:dyDescent="0.2">
      <c r="B8" s="9"/>
      <c r="C8" s="9"/>
      <c r="D8" s="9" t="s">
        <v>50</v>
      </c>
      <c r="E8" s="9"/>
      <c r="F8" s="9"/>
      <c r="G8" s="9"/>
      <c r="H8" s="9"/>
      <c r="I8" s="9"/>
      <c r="J8" s="9"/>
      <c r="K8" s="9"/>
      <c r="L8" s="9"/>
      <c r="P8" s="9">
        <v>2.44101E-3</v>
      </c>
      <c r="Q8" s="9"/>
      <c r="R8" s="9"/>
      <c r="T8" s="9" t="s">
        <v>50</v>
      </c>
      <c r="U8" s="9" t="s">
        <v>150</v>
      </c>
      <c r="V8" s="9" t="s">
        <v>151</v>
      </c>
      <c r="W8" s="9" t="s">
        <v>152</v>
      </c>
      <c r="X8" s="9" t="s">
        <v>153</v>
      </c>
      <c r="Y8" s="9" t="s">
        <v>154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 t="s">
        <v>50</v>
      </c>
      <c r="AK8" t="s">
        <v>155</v>
      </c>
      <c r="AL8" t="s">
        <v>156</v>
      </c>
      <c r="AM8" t="s">
        <v>157</v>
      </c>
      <c r="AN8" t="s">
        <v>158</v>
      </c>
      <c r="AO8" t="s">
        <v>159</v>
      </c>
      <c r="AY8" s="9" t="s">
        <v>50</v>
      </c>
      <c r="AZ8" t="s">
        <v>160</v>
      </c>
      <c r="BA8" t="s">
        <v>161</v>
      </c>
      <c r="BB8" t="s">
        <v>162</v>
      </c>
      <c r="BC8" t="s">
        <v>163</v>
      </c>
      <c r="BD8" t="s">
        <v>164</v>
      </c>
    </row>
    <row r="9" spans="2:63" x14ac:dyDescent="0.2">
      <c r="B9" s="9"/>
      <c r="C9" s="9"/>
      <c r="D9" s="9" t="s">
        <v>91</v>
      </c>
      <c r="E9" s="9">
        <v>5</v>
      </c>
      <c r="F9" s="9">
        <v>7</v>
      </c>
      <c r="G9" s="9">
        <v>19</v>
      </c>
      <c r="H9" s="9">
        <v>14</v>
      </c>
      <c r="I9" s="9">
        <v>43</v>
      </c>
      <c r="J9" s="9">
        <v>18</v>
      </c>
      <c r="K9" s="9"/>
      <c r="L9" s="9"/>
      <c r="P9" s="9">
        <v>6.5753420000000007E-2</v>
      </c>
      <c r="Q9" s="9"/>
      <c r="R9" s="9"/>
      <c r="T9" s="9" t="s">
        <v>91</v>
      </c>
      <c r="U9" s="9">
        <v>22</v>
      </c>
      <c r="V9" s="9">
        <v>15</v>
      </c>
      <c r="W9" s="9">
        <v>17</v>
      </c>
      <c r="X9" s="9">
        <v>21</v>
      </c>
      <c r="Y9" s="9">
        <v>17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 t="s">
        <v>91</v>
      </c>
      <c r="AK9">
        <v>21</v>
      </c>
      <c r="AL9">
        <v>25</v>
      </c>
      <c r="AM9">
        <v>30</v>
      </c>
      <c r="AN9">
        <v>7</v>
      </c>
      <c r="AO9">
        <v>81</v>
      </c>
      <c r="AY9" s="9" t="s">
        <v>91</v>
      </c>
      <c r="AZ9">
        <v>31</v>
      </c>
      <c r="BA9">
        <v>61</v>
      </c>
      <c r="BB9">
        <v>26</v>
      </c>
      <c r="BC9">
        <v>59</v>
      </c>
      <c r="BD9">
        <v>42</v>
      </c>
    </row>
    <row r="10" spans="2:63" x14ac:dyDescent="0.2">
      <c r="B10" s="9"/>
      <c r="C10" s="9"/>
      <c r="D10" s="9" t="s">
        <v>165</v>
      </c>
      <c r="E10" s="9">
        <v>160</v>
      </c>
      <c r="F10" s="9">
        <v>13</v>
      </c>
      <c r="G10" s="9">
        <v>43</v>
      </c>
      <c r="H10" s="9">
        <v>17</v>
      </c>
      <c r="I10" s="9">
        <v>53</v>
      </c>
      <c r="J10" s="9">
        <v>21</v>
      </c>
      <c r="K10" s="9"/>
      <c r="L10" s="9"/>
      <c r="P10" s="9">
        <v>2.0338999999999999E-3</v>
      </c>
      <c r="Q10" s="9" t="s">
        <v>46</v>
      </c>
      <c r="R10" s="9">
        <f>AVERAGE(P7:P12)</f>
        <v>4.1264771666666672E-2</v>
      </c>
      <c r="T10" s="9" t="s">
        <v>165</v>
      </c>
      <c r="U10" s="9">
        <v>92</v>
      </c>
      <c r="V10" s="9">
        <v>16</v>
      </c>
      <c r="W10" s="9">
        <v>28</v>
      </c>
      <c r="X10" s="9">
        <v>128</v>
      </c>
      <c r="Y10" s="9">
        <v>26</v>
      </c>
      <c r="Z10" s="9"/>
      <c r="AA10" s="9"/>
      <c r="AB10" s="9"/>
      <c r="AC10" s="9"/>
      <c r="AD10" s="9"/>
      <c r="AE10" s="9">
        <v>4.4929400000000001E-2</v>
      </c>
      <c r="AF10" s="9"/>
      <c r="AG10" s="9"/>
      <c r="AH10" s="9"/>
      <c r="AI10" s="9"/>
      <c r="AJ10" s="9" t="s">
        <v>165</v>
      </c>
      <c r="AK10">
        <v>131</v>
      </c>
      <c r="AL10">
        <v>33</v>
      </c>
      <c r="AM10">
        <v>196</v>
      </c>
      <c r="AN10">
        <v>36</v>
      </c>
      <c r="AO10">
        <v>1359</v>
      </c>
      <c r="AT10">
        <v>3.5392535392535396E-2</v>
      </c>
      <c r="AY10" s="9" t="s">
        <v>165</v>
      </c>
      <c r="AZ10">
        <v>49</v>
      </c>
      <c r="BA10">
        <v>80</v>
      </c>
      <c r="BB10">
        <v>198</v>
      </c>
      <c r="BC10">
        <v>60</v>
      </c>
      <c r="BD10">
        <v>118</v>
      </c>
      <c r="BH10">
        <v>5.7434588385449903E-3</v>
      </c>
    </row>
    <row r="11" spans="2:63" x14ac:dyDescent="0.2">
      <c r="B11" s="9"/>
      <c r="C11" s="9"/>
      <c r="D11" s="9" t="s">
        <v>166</v>
      </c>
      <c r="E11" s="9">
        <v>927</v>
      </c>
      <c r="F11" s="9">
        <v>2465</v>
      </c>
      <c r="G11" s="9">
        <v>384</v>
      </c>
      <c r="H11" s="9">
        <v>1489</v>
      </c>
      <c r="I11" s="9">
        <v>1282</v>
      </c>
      <c r="J11" s="9">
        <v>2568</v>
      </c>
      <c r="K11" s="9"/>
      <c r="L11" s="9"/>
      <c r="P11" s="9">
        <v>8.0710299999999999E-3</v>
      </c>
      <c r="Q11" s="9" t="s">
        <v>47</v>
      </c>
      <c r="R11" s="9">
        <f>STDEV(P7:P12)</f>
        <v>6.700053487439557E-2</v>
      </c>
      <c r="T11" s="9" t="s">
        <v>166</v>
      </c>
      <c r="U11" s="9">
        <v>1580</v>
      </c>
      <c r="V11" s="9">
        <v>442</v>
      </c>
      <c r="W11" s="9">
        <v>551</v>
      </c>
      <c r="X11" s="9">
        <v>2193</v>
      </c>
      <c r="Y11" s="9">
        <v>2606</v>
      </c>
      <c r="Z11" s="9"/>
      <c r="AA11" s="9"/>
      <c r="AB11" s="9"/>
      <c r="AC11" s="9"/>
      <c r="AD11" s="9"/>
      <c r="AE11" s="9">
        <v>2.3419199999999999E-3</v>
      </c>
      <c r="AF11" s="9"/>
      <c r="AG11" s="9"/>
      <c r="AH11" s="9"/>
      <c r="AI11" s="9"/>
      <c r="AJ11" s="9" t="s">
        <v>166</v>
      </c>
      <c r="AK11">
        <v>3129</v>
      </c>
      <c r="AL11">
        <v>2287</v>
      </c>
      <c r="AM11">
        <v>4172</v>
      </c>
      <c r="AN11">
        <v>2756</v>
      </c>
      <c r="AO11">
        <v>3741</v>
      </c>
      <c r="AT11">
        <v>3.5366931918656055E-3</v>
      </c>
      <c r="AY11" s="9" t="s">
        <v>166</v>
      </c>
      <c r="AZ11">
        <v>3165</v>
      </c>
      <c r="BA11">
        <v>2450</v>
      </c>
      <c r="BB11">
        <v>2583</v>
      </c>
      <c r="BC11">
        <v>1769</v>
      </c>
      <c r="BD11">
        <v>2500</v>
      </c>
      <c r="BH11">
        <v>7.9531184596065303E-3</v>
      </c>
    </row>
    <row r="12" spans="2:63" x14ac:dyDescent="0.2">
      <c r="B12" s="9"/>
      <c r="C12" s="9"/>
      <c r="D12" s="9" t="s">
        <v>167</v>
      </c>
      <c r="E12" s="9">
        <v>155</v>
      </c>
      <c r="F12" s="9">
        <v>6</v>
      </c>
      <c r="G12" s="9">
        <v>24</v>
      </c>
      <c r="H12" s="9">
        <v>3</v>
      </c>
      <c r="I12" s="9">
        <v>10</v>
      </c>
      <c r="J12" s="9">
        <v>3</v>
      </c>
      <c r="K12" s="9"/>
      <c r="L12" s="9"/>
      <c r="P12" s="9">
        <v>1.17647E-3</v>
      </c>
      <c r="Q12" s="9" t="s">
        <v>48</v>
      </c>
      <c r="R12" s="9">
        <f>R11/SQRT(6)</f>
        <v>2.7352853822636428E-2</v>
      </c>
      <c r="T12" s="9" t="s">
        <v>167</v>
      </c>
      <c r="U12" s="9">
        <v>70</v>
      </c>
      <c r="V12" s="9">
        <v>1</v>
      </c>
      <c r="W12" s="9">
        <v>11</v>
      </c>
      <c r="X12" s="9">
        <v>107</v>
      </c>
      <c r="Y12" s="9">
        <v>9</v>
      </c>
      <c r="Z12" s="9"/>
      <c r="AA12" s="9"/>
      <c r="AB12" s="9"/>
      <c r="AC12" s="9"/>
      <c r="AD12" s="9"/>
      <c r="AE12" s="9">
        <v>2.059925E-2</v>
      </c>
      <c r="AF12" s="9"/>
      <c r="AG12" s="9" t="s">
        <v>46</v>
      </c>
      <c r="AH12" s="9">
        <f>AVERAGE(AE10:AE14)</f>
        <v>2.4122033999999997E-2</v>
      </c>
      <c r="AI12" s="9"/>
      <c r="AJ12" s="9" t="s">
        <v>167</v>
      </c>
      <c r="AK12">
        <f>AK10-AK9</f>
        <v>110</v>
      </c>
      <c r="AL12">
        <f>AL10-AL9</f>
        <v>8</v>
      </c>
      <c r="AM12">
        <f>AM10-AM9</f>
        <v>166</v>
      </c>
      <c r="AN12">
        <f>AN10-AN9</f>
        <v>29</v>
      </c>
      <c r="AO12">
        <f>AO10-AO9</f>
        <v>1278</v>
      </c>
      <c r="AT12">
        <v>4.0077257363592467E-2</v>
      </c>
      <c r="AV12" s="9" t="s">
        <v>46</v>
      </c>
      <c r="AW12">
        <f>AVERAGE(AT10:AT14)</f>
        <v>8.7747220893598363E-2</v>
      </c>
      <c r="AY12" s="9" t="s">
        <v>167</v>
      </c>
      <c r="AZ12">
        <f>AZ10-AZ9</f>
        <v>18</v>
      </c>
      <c r="BA12">
        <f t="shared" ref="BA12:BD12" si="0">BA10-BA9</f>
        <v>19</v>
      </c>
      <c r="BB12">
        <f t="shared" si="0"/>
        <v>172</v>
      </c>
      <c r="BC12">
        <f t="shared" si="0"/>
        <v>1</v>
      </c>
      <c r="BD12">
        <f t="shared" si="0"/>
        <v>76</v>
      </c>
      <c r="BH12">
        <v>6.7266327727806025E-2</v>
      </c>
      <c r="BJ12" s="9" t="s">
        <v>46</v>
      </c>
      <c r="BK12">
        <f>AVERAGE(BH10:BH14)</f>
        <v>2.2493429410446578E-2</v>
      </c>
    </row>
    <row r="13" spans="2:63" x14ac:dyDescent="0.2">
      <c r="B13" s="9"/>
      <c r="C13" s="9"/>
      <c r="D13" s="9" t="s">
        <v>168</v>
      </c>
      <c r="E13" s="9">
        <v>922</v>
      </c>
      <c r="F13" s="9">
        <v>2458</v>
      </c>
      <c r="G13" s="9">
        <v>365</v>
      </c>
      <c r="H13" s="9">
        <v>1475</v>
      </c>
      <c r="I13" s="9">
        <v>1239</v>
      </c>
      <c r="J13" s="9">
        <v>2550</v>
      </c>
      <c r="K13" s="9"/>
      <c r="L13" s="9"/>
      <c r="P13" s="9"/>
      <c r="Q13" s="9"/>
      <c r="R13" s="9"/>
      <c r="T13" s="9" t="s">
        <v>168</v>
      </c>
      <c r="U13" s="9">
        <v>1558</v>
      </c>
      <c r="V13" s="9">
        <v>427</v>
      </c>
      <c r="W13" s="9">
        <v>534</v>
      </c>
      <c r="X13" s="9">
        <v>2172</v>
      </c>
      <c r="Y13" s="9">
        <v>2589</v>
      </c>
      <c r="Z13" s="9"/>
      <c r="AA13" s="9"/>
      <c r="AB13" s="9"/>
      <c r="AC13" s="9"/>
      <c r="AD13" s="9"/>
      <c r="AE13" s="9">
        <v>4.9263349999999997E-2</v>
      </c>
      <c r="AF13" s="9"/>
      <c r="AG13" s="9" t="s">
        <v>47</v>
      </c>
      <c r="AH13" s="9">
        <f>STDEV(AE10:AE14)</f>
        <v>2.2237715822494671E-2</v>
      </c>
      <c r="AI13" s="9"/>
      <c r="AJ13" s="9" t="s">
        <v>168</v>
      </c>
      <c r="AK13">
        <f>AK11-AK9</f>
        <v>3108</v>
      </c>
      <c r="AL13">
        <f>AL11-AL9</f>
        <v>2262</v>
      </c>
      <c r="AM13">
        <f>AM11-AM9</f>
        <v>4142</v>
      </c>
      <c r="AN13">
        <f>AN11-AN9</f>
        <v>2749</v>
      </c>
      <c r="AO13">
        <f>AO11-AO9</f>
        <v>3660</v>
      </c>
      <c r="AT13">
        <v>1.0549290651145871E-2</v>
      </c>
      <c r="AV13" s="9" t="s">
        <v>47</v>
      </c>
      <c r="AW13">
        <f>STDEV(AT10:AT14)</f>
        <v>0.14697928540199534</v>
      </c>
      <c r="AY13" s="9" t="s">
        <v>168</v>
      </c>
      <c r="AZ13">
        <f>AZ11-AZ9</f>
        <v>3134</v>
      </c>
      <c r="BA13">
        <f t="shared" ref="BA13:BD13" si="1">BA11-BA9</f>
        <v>2389</v>
      </c>
      <c r="BB13">
        <f t="shared" si="1"/>
        <v>2557</v>
      </c>
      <c r="BC13">
        <f t="shared" si="1"/>
        <v>1710</v>
      </c>
      <c r="BD13">
        <f t="shared" si="1"/>
        <v>2458</v>
      </c>
      <c r="BH13">
        <v>5.8479532163742691E-4</v>
      </c>
      <c r="BJ13" s="9" t="s">
        <v>47</v>
      </c>
      <c r="BK13">
        <f>STDEV(BH10:BH14)</f>
        <v>2.760244824070248E-2</v>
      </c>
    </row>
    <row r="14" spans="2:63" x14ac:dyDescent="0.2">
      <c r="B14" s="9"/>
      <c r="C14" s="9"/>
      <c r="D14" s="9" t="s">
        <v>96</v>
      </c>
      <c r="E14" s="9">
        <v>0.16811280000000001</v>
      </c>
      <c r="F14" s="9">
        <v>2.44101E-3</v>
      </c>
      <c r="G14" s="9">
        <v>6.5753420000000007E-2</v>
      </c>
      <c r="H14" s="9">
        <v>2.0338999999999999E-3</v>
      </c>
      <c r="I14" s="9">
        <v>8.0710299999999999E-3</v>
      </c>
      <c r="J14" s="9">
        <v>1.17647E-3</v>
      </c>
      <c r="K14" s="9"/>
      <c r="L14" s="9"/>
      <c r="P14" s="9"/>
      <c r="Q14" s="9"/>
      <c r="R14" s="9"/>
      <c r="T14" s="9" t="s">
        <v>96</v>
      </c>
      <c r="U14" s="9">
        <v>4.4929400000000001E-2</v>
      </c>
      <c r="V14" s="9">
        <v>2.3419199999999999E-3</v>
      </c>
      <c r="W14" s="9">
        <v>2.059925E-2</v>
      </c>
      <c r="X14" s="9">
        <v>4.9263349999999997E-2</v>
      </c>
      <c r="Y14" s="9">
        <v>3.4762500000000002E-3</v>
      </c>
      <c r="Z14" s="9"/>
      <c r="AA14" s="9"/>
      <c r="AB14" s="9"/>
      <c r="AC14" s="9"/>
      <c r="AD14" s="9"/>
      <c r="AE14" s="9">
        <v>3.4762500000000002E-3</v>
      </c>
      <c r="AF14" s="9"/>
      <c r="AG14" s="9" t="s">
        <v>48</v>
      </c>
      <c r="AH14" s="9">
        <f>AH13/SQRT(5)</f>
        <v>9.9450088486841455E-3</v>
      </c>
      <c r="AI14" s="9"/>
      <c r="AJ14" s="9" t="s">
        <v>96</v>
      </c>
      <c r="AK14">
        <f>AK12/AK13</f>
        <v>3.5392535392535396E-2</v>
      </c>
      <c r="AL14">
        <f>AL12/AL13</f>
        <v>3.5366931918656055E-3</v>
      </c>
      <c r="AM14">
        <f>AM12/AM13</f>
        <v>4.0077257363592467E-2</v>
      </c>
      <c r="AN14">
        <f>AN12/AN13</f>
        <v>1.0549290651145871E-2</v>
      </c>
      <c r="AO14">
        <f>AO12/AO13</f>
        <v>0.34918032786885245</v>
      </c>
      <c r="AT14">
        <v>0.34918032786885245</v>
      </c>
      <c r="AV14" s="9" t="s">
        <v>48</v>
      </c>
      <c r="AW14">
        <f>AW13/(SQRT(5))</f>
        <v>6.5731134688640808E-2</v>
      </c>
      <c r="AY14" s="9" t="s">
        <v>96</v>
      </c>
      <c r="AZ14">
        <f>AZ12/AZ13</f>
        <v>5.7434588385449903E-3</v>
      </c>
      <c r="BA14">
        <f t="shared" ref="BA14:BD14" si="2">BA12/BA13</f>
        <v>7.9531184596065303E-3</v>
      </c>
      <c r="BB14">
        <f t="shared" si="2"/>
        <v>6.7266327727806025E-2</v>
      </c>
      <c r="BC14">
        <f t="shared" si="2"/>
        <v>5.8479532163742691E-4</v>
      </c>
      <c r="BD14">
        <f t="shared" si="2"/>
        <v>3.0919446704637917E-2</v>
      </c>
      <c r="BH14">
        <v>3.0919446704637917E-2</v>
      </c>
      <c r="BJ14" s="9" t="s">
        <v>48</v>
      </c>
      <c r="BK14">
        <f>BK13/SQRT(5)</f>
        <v>1.2344190122326045E-2</v>
      </c>
    </row>
    <row r="15" spans="2:63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P15" s="9"/>
      <c r="Q15" s="9"/>
      <c r="R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63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P16" s="9"/>
      <c r="Q16" s="9"/>
      <c r="R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:63" x14ac:dyDescent="0.2">
      <c r="B17" s="9"/>
      <c r="D17" s="9" t="s">
        <v>169</v>
      </c>
      <c r="E17" s="9"/>
      <c r="F17" s="9"/>
      <c r="G17" s="9"/>
      <c r="H17" s="9"/>
      <c r="I17" s="9"/>
      <c r="J17" s="9"/>
      <c r="K17" s="9"/>
      <c r="L17" s="9"/>
      <c r="P17" s="9">
        <v>7.3813699999999999E-3</v>
      </c>
      <c r="Q17" s="9"/>
      <c r="R17" s="9"/>
      <c r="T17" s="9" t="s">
        <v>170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 t="s">
        <v>169</v>
      </c>
      <c r="AY17" s="9" t="s">
        <v>170</v>
      </c>
    </row>
    <row r="18" spans="2:63" x14ac:dyDescent="0.2">
      <c r="B18" s="9"/>
      <c r="D18" s="9" t="s">
        <v>50</v>
      </c>
      <c r="E18" s="9" t="s">
        <v>171</v>
      </c>
      <c r="F18" s="9" t="s">
        <v>172</v>
      </c>
      <c r="G18" s="9" t="s">
        <v>173</v>
      </c>
      <c r="H18" s="9" t="s">
        <v>174</v>
      </c>
      <c r="I18" s="9" t="s">
        <v>175</v>
      </c>
      <c r="J18" s="9" t="s">
        <v>176</v>
      </c>
      <c r="K18" s="9"/>
      <c r="L18" s="9"/>
      <c r="P18" s="9">
        <v>1.97707E-3</v>
      </c>
      <c r="Q18" s="9"/>
      <c r="R18" s="9"/>
      <c r="T18" s="9" t="s">
        <v>50</v>
      </c>
      <c r="U18" s="9" t="s">
        <v>177</v>
      </c>
      <c r="V18" s="9" t="s">
        <v>178</v>
      </c>
      <c r="W18" s="9" t="s">
        <v>179</v>
      </c>
      <c r="X18" s="9" t="s">
        <v>180</v>
      </c>
      <c r="Y18" s="9" t="s">
        <v>181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 t="s">
        <v>50</v>
      </c>
      <c r="AK18" s="9" t="s">
        <v>182</v>
      </c>
      <c r="AL18" s="9" t="s">
        <v>183</v>
      </c>
      <c r="AM18" s="9" t="s">
        <v>184</v>
      </c>
      <c r="AN18" s="9" t="s">
        <v>185</v>
      </c>
      <c r="AO18" s="9" t="s">
        <v>186</v>
      </c>
      <c r="AY18" s="9" t="s">
        <v>50</v>
      </c>
      <c r="AZ18" t="s">
        <v>187</v>
      </c>
      <c r="BA18" t="s">
        <v>188</v>
      </c>
      <c r="BB18" t="s">
        <v>189</v>
      </c>
      <c r="BC18" t="s">
        <v>190</v>
      </c>
      <c r="BD18" t="s">
        <v>191</v>
      </c>
    </row>
    <row r="19" spans="2:63" x14ac:dyDescent="0.2">
      <c r="B19" s="9"/>
      <c r="D19" s="9" t="s">
        <v>91</v>
      </c>
      <c r="E19" s="9">
        <v>31</v>
      </c>
      <c r="F19" s="9">
        <v>22</v>
      </c>
      <c r="G19" s="9">
        <v>23</v>
      </c>
      <c r="H19" s="9">
        <v>116</v>
      </c>
      <c r="I19" s="9">
        <v>26</v>
      </c>
      <c r="J19" s="9">
        <v>23</v>
      </c>
      <c r="K19" s="9"/>
      <c r="L19" s="9"/>
      <c r="P19" s="9">
        <v>1.4951400000000001E-3</v>
      </c>
      <c r="Q19" s="9"/>
      <c r="R19" s="9"/>
      <c r="T19" s="9" t="s">
        <v>91</v>
      </c>
      <c r="U19" s="9">
        <v>23</v>
      </c>
      <c r="V19" s="9">
        <v>40</v>
      </c>
      <c r="W19" s="9">
        <v>23</v>
      </c>
      <c r="X19" s="9">
        <v>33</v>
      </c>
      <c r="Y19" s="9">
        <v>10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 t="s">
        <v>91</v>
      </c>
      <c r="AK19" s="9">
        <v>39</v>
      </c>
      <c r="AL19" s="9">
        <v>10</v>
      </c>
      <c r="AM19" s="9">
        <v>11</v>
      </c>
      <c r="AN19" s="9">
        <v>25</v>
      </c>
      <c r="AO19" s="9">
        <v>35</v>
      </c>
      <c r="AY19" s="9" t="s">
        <v>91</v>
      </c>
      <c r="AZ19">
        <v>34</v>
      </c>
      <c r="BA19">
        <v>41</v>
      </c>
      <c r="BB19">
        <v>46</v>
      </c>
      <c r="BC19">
        <v>20</v>
      </c>
      <c r="BD19">
        <v>76</v>
      </c>
    </row>
    <row r="20" spans="2:63" x14ac:dyDescent="0.2">
      <c r="B20" s="9"/>
      <c r="D20" s="9" t="s">
        <v>192</v>
      </c>
      <c r="E20" s="9">
        <v>52</v>
      </c>
      <c r="F20" s="9">
        <v>27</v>
      </c>
      <c r="G20" s="9">
        <v>29</v>
      </c>
      <c r="H20" s="9">
        <v>242</v>
      </c>
      <c r="I20" s="9">
        <v>924</v>
      </c>
      <c r="J20" s="9">
        <v>53</v>
      </c>
      <c r="K20" s="9"/>
      <c r="L20" s="9"/>
      <c r="P20" s="9">
        <v>0.2038835</v>
      </c>
      <c r="Q20" s="9" t="s">
        <v>46</v>
      </c>
      <c r="R20" s="9"/>
      <c r="T20" s="9" t="s">
        <v>192</v>
      </c>
      <c r="U20" s="9">
        <v>95</v>
      </c>
      <c r="V20" s="9">
        <v>141</v>
      </c>
      <c r="W20" s="9">
        <v>542</v>
      </c>
      <c r="X20" s="9">
        <v>201</v>
      </c>
      <c r="Y20" s="9">
        <v>101</v>
      </c>
      <c r="Z20" s="9"/>
      <c r="AA20" s="9"/>
      <c r="AB20" s="9"/>
      <c r="AC20" s="9"/>
      <c r="AD20" s="9"/>
      <c r="AE20" s="9">
        <v>4.2253520000000003E-2</v>
      </c>
      <c r="AF20" s="9"/>
      <c r="AG20" s="9"/>
      <c r="AH20" s="9"/>
      <c r="AI20" s="9"/>
      <c r="AJ20" s="9" t="s">
        <v>192</v>
      </c>
      <c r="AK20" s="9">
        <v>195</v>
      </c>
      <c r="AL20" s="9">
        <v>101</v>
      </c>
      <c r="AM20" s="9">
        <v>766</v>
      </c>
      <c r="AN20" s="9">
        <v>117</v>
      </c>
      <c r="AO20" s="9">
        <v>121</v>
      </c>
      <c r="AP20" s="9"/>
      <c r="AT20" s="9">
        <v>5.2191368000000002E-2</v>
      </c>
      <c r="AY20" s="9" t="s">
        <v>192</v>
      </c>
      <c r="AZ20">
        <v>257</v>
      </c>
      <c r="BA20">
        <v>113</v>
      </c>
      <c r="BB20">
        <v>321</v>
      </c>
      <c r="BC20">
        <v>298</v>
      </c>
      <c r="BD20">
        <v>642</v>
      </c>
      <c r="BH20">
        <v>0.27063106796116504</v>
      </c>
    </row>
    <row r="21" spans="2:63" x14ac:dyDescent="0.2">
      <c r="B21" s="9"/>
      <c r="D21" s="9" t="s">
        <v>166</v>
      </c>
      <c r="E21" s="9">
        <v>2876</v>
      </c>
      <c r="F21" s="9">
        <v>2551</v>
      </c>
      <c r="G21" s="9">
        <v>4036</v>
      </c>
      <c r="H21" s="9">
        <v>734</v>
      </c>
      <c r="I21" s="9">
        <v>3286</v>
      </c>
      <c r="J21" s="9">
        <v>5305</v>
      </c>
      <c r="K21" s="9"/>
      <c r="L21" s="9"/>
      <c r="P21" s="9">
        <v>0.27546011999999997</v>
      </c>
      <c r="Q21" s="9" t="s">
        <v>47</v>
      </c>
      <c r="R21" s="9">
        <f>AVERAGE(P17:P22)</f>
        <v>8.2646145000000004E-2</v>
      </c>
      <c r="T21" s="9" t="s">
        <v>166</v>
      </c>
      <c r="U21" s="9">
        <v>1727</v>
      </c>
      <c r="V21" s="9">
        <v>5636</v>
      </c>
      <c r="W21" s="9">
        <v>3485</v>
      </c>
      <c r="X21" s="9">
        <v>3503</v>
      </c>
      <c r="Y21" s="9">
        <v>2763</v>
      </c>
      <c r="Z21" s="9"/>
      <c r="AA21" s="9"/>
      <c r="AB21" s="9"/>
      <c r="AC21" s="9"/>
      <c r="AD21" s="9"/>
      <c r="AE21" s="9">
        <v>1.804861E-2</v>
      </c>
      <c r="AF21" s="9"/>
      <c r="AG21" s="9"/>
      <c r="AH21" s="9"/>
      <c r="AI21" s="9"/>
      <c r="AJ21" s="9" t="s">
        <v>166</v>
      </c>
      <c r="AK21" s="9">
        <v>3028</v>
      </c>
      <c r="AL21" s="9">
        <v>783</v>
      </c>
      <c r="AM21" s="9">
        <v>1753</v>
      </c>
      <c r="AN21" s="9">
        <v>3307</v>
      </c>
      <c r="AO21" s="9">
        <v>2729</v>
      </c>
      <c r="AP21" s="9"/>
      <c r="AT21" s="9">
        <v>0.11772315699999999</v>
      </c>
      <c r="AY21" s="9" t="s">
        <v>166</v>
      </c>
      <c r="AZ21">
        <v>858</v>
      </c>
      <c r="BA21">
        <v>3450</v>
      </c>
      <c r="BB21">
        <v>2381</v>
      </c>
      <c r="BC21">
        <v>1071</v>
      </c>
      <c r="BD21">
        <v>3089</v>
      </c>
      <c r="BH21">
        <v>2.1120563215019067E-2</v>
      </c>
    </row>
    <row r="22" spans="2:63" x14ac:dyDescent="0.2">
      <c r="B22" s="9"/>
      <c r="D22" s="9" t="s">
        <v>193</v>
      </c>
      <c r="E22" s="9">
        <v>21</v>
      </c>
      <c r="F22" s="9">
        <v>5</v>
      </c>
      <c r="G22" s="9">
        <v>6</v>
      </c>
      <c r="H22" s="9">
        <v>126</v>
      </c>
      <c r="I22" s="9">
        <v>898</v>
      </c>
      <c r="J22" s="9">
        <v>30</v>
      </c>
      <c r="K22" s="9"/>
      <c r="L22" s="9"/>
      <c r="P22" s="9">
        <v>5.6796700000000004E-3</v>
      </c>
      <c r="Q22" s="9" t="s">
        <v>48</v>
      </c>
      <c r="R22" s="9">
        <f>STDEV(P17:P22)</f>
        <v>0.12373951277283139</v>
      </c>
      <c r="T22" s="9" t="s">
        <v>193</v>
      </c>
      <c r="U22" s="9">
        <v>72</v>
      </c>
      <c r="V22" s="9">
        <v>101</v>
      </c>
      <c r="W22" s="9">
        <v>519</v>
      </c>
      <c r="X22" s="9">
        <v>168</v>
      </c>
      <c r="Y22" s="9">
        <v>91</v>
      </c>
      <c r="Z22" s="9"/>
      <c r="AA22" s="9"/>
      <c r="AB22" s="9"/>
      <c r="AC22" s="9"/>
      <c r="AD22" s="9"/>
      <c r="AE22" s="9">
        <v>0.14991334000000001</v>
      </c>
      <c r="AF22" s="9"/>
      <c r="AG22" s="9" t="s">
        <v>46</v>
      </c>
      <c r="AH22" s="9">
        <f>AVERAGE(AE20:AE24)</f>
        <v>5.8337061999999995E-2</v>
      </c>
      <c r="AI22" s="9"/>
      <c r="AJ22" s="9" t="s">
        <v>193</v>
      </c>
      <c r="AK22" s="9">
        <v>156</v>
      </c>
      <c r="AL22" s="9">
        <v>91</v>
      </c>
      <c r="AM22" s="9">
        <v>755</v>
      </c>
      <c r="AN22" s="9">
        <v>92</v>
      </c>
      <c r="AO22" s="9">
        <v>86</v>
      </c>
      <c r="AP22" s="9"/>
      <c r="AT22" s="9">
        <v>0.43340987399999997</v>
      </c>
      <c r="AV22" s="9" t="s">
        <v>46</v>
      </c>
      <c r="AW22">
        <f>AVERAGE(AT20:AT24)</f>
        <v>0.13265577559999997</v>
      </c>
      <c r="AY22" s="9" t="s">
        <v>193</v>
      </c>
      <c r="AZ22">
        <f>AZ20-AZ19</f>
        <v>223</v>
      </c>
      <c r="BA22">
        <f t="shared" ref="BA22:BD22" si="3">BA20-BA19</f>
        <v>72</v>
      </c>
      <c r="BB22">
        <f t="shared" si="3"/>
        <v>275</v>
      </c>
      <c r="BC22">
        <f t="shared" si="3"/>
        <v>278</v>
      </c>
      <c r="BD22">
        <f t="shared" si="3"/>
        <v>566</v>
      </c>
      <c r="BH22">
        <v>0.11777301927194861</v>
      </c>
      <c r="BJ22" s="9" t="s">
        <v>46</v>
      </c>
      <c r="BK22">
        <f>AVERAGE(BH20:BH24)</f>
        <v>0.17237745589991957</v>
      </c>
    </row>
    <row r="23" spans="2:63" x14ac:dyDescent="0.2">
      <c r="B23" s="9"/>
      <c r="D23" s="9" t="s">
        <v>168</v>
      </c>
      <c r="E23" s="9">
        <v>2845</v>
      </c>
      <c r="F23" s="9">
        <v>2529</v>
      </c>
      <c r="G23" s="9">
        <v>4013</v>
      </c>
      <c r="H23" s="9">
        <v>618</v>
      </c>
      <c r="I23" s="9">
        <v>3260</v>
      </c>
      <c r="J23" s="9">
        <v>5282</v>
      </c>
      <c r="K23" s="9"/>
      <c r="L23" s="9"/>
      <c r="R23" s="9">
        <f>R22/SQRT(6)</f>
        <v>5.0516444552339765E-2</v>
      </c>
      <c r="T23" s="9" t="s">
        <v>168</v>
      </c>
      <c r="U23" s="9">
        <v>1704</v>
      </c>
      <c r="V23" s="9">
        <v>5596</v>
      </c>
      <c r="W23" s="9">
        <v>3462</v>
      </c>
      <c r="X23" s="9">
        <v>3470</v>
      </c>
      <c r="Y23" s="9">
        <v>2753</v>
      </c>
      <c r="Z23" s="9"/>
      <c r="AA23" s="9"/>
      <c r="AB23" s="9"/>
      <c r="AC23" s="9"/>
      <c r="AD23" s="9"/>
      <c r="AE23" s="9">
        <v>4.8414989999999998E-2</v>
      </c>
      <c r="AF23" s="9"/>
      <c r="AG23" s="9" t="s">
        <v>47</v>
      </c>
      <c r="AH23" s="9">
        <f>STDEV(AE20:AE24)</f>
        <v>5.245400875181392E-2</v>
      </c>
      <c r="AI23" s="9"/>
      <c r="AJ23" s="9" t="s">
        <v>168</v>
      </c>
      <c r="AK23" s="9">
        <v>2989</v>
      </c>
      <c r="AL23" s="9">
        <v>773</v>
      </c>
      <c r="AM23" s="9">
        <v>1742</v>
      </c>
      <c r="AN23" s="9">
        <v>3282</v>
      </c>
      <c r="AO23" s="9">
        <v>2694</v>
      </c>
      <c r="AP23" s="9"/>
      <c r="AT23" s="9">
        <v>2.8031687999999999E-2</v>
      </c>
      <c r="AV23" s="9" t="s">
        <v>47</v>
      </c>
      <c r="AW23">
        <f>STDEV(AT20:AT24)</f>
        <v>0.17193302881182054</v>
      </c>
      <c r="AY23" s="9" t="s">
        <v>168</v>
      </c>
      <c r="AZ23">
        <f>AZ21-AZ19</f>
        <v>824</v>
      </c>
      <c r="BA23">
        <f t="shared" ref="BA23:BD23" si="4">BA21-BA19</f>
        <v>3409</v>
      </c>
      <c r="BB23">
        <f t="shared" si="4"/>
        <v>2335</v>
      </c>
      <c r="BC23">
        <f t="shared" si="4"/>
        <v>1051</v>
      </c>
      <c r="BD23">
        <f t="shared" si="4"/>
        <v>3013</v>
      </c>
      <c r="BH23">
        <v>0.26450999048525214</v>
      </c>
      <c r="BJ23" s="9" t="s">
        <v>47</v>
      </c>
      <c r="BK23">
        <f>STDEV(BH20:BH24)</f>
        <v>0.10516885182279972</v>
      </c>
    </row>
    <row r="24" spans="2:63" x14ac:dyDescent="0.2">
      <c r="B24" s="9"/>
      <c r="D24" s="9" t="s">
        <v>96</v>
      </c>
      <c r="E24" s="9">
        <v>7.3813699999999999E-3</v>
      </c>
      <c r="F24" s="9">
        <v>1.97707E-3</v>
      </c>
      <c r="G24" s="9">
        <v>1.4951400000000001E-3</v>
      </c>
      <c r="H24" s="9">
        <v>0.2038835</v>
      </c>
      <c r="I24" s="9">
        <v>0.27546011999999997</v>
      </c>
      <c r="J24" s="9">
        <v>5.6796700000000004E-3</v>
      </c>
      <c r="K24" s="9"/>
      <c r="L24" s="9"/>
      <c r="P24" s="9">
        <v>0.31230609999999998</v>
      </c>
      <c r="Q24" s="9"/>
      <c r="R24" s="9"/>
      <c r="T24" s="9" t="s">
        <v>96</v>
      </c>
      <c r="U24" s="9">
        <v>4.2253520000000003E-2</v>
      </c>
      <c r="V24" s="9">
        <v>1.804861E-2</v>
      </c>
      <c r="W24" s="9">
        <v>0.14991334000000001</v>
      </c>
      <c r="X24" s="9">
        <v>4.8414989999999998E-2</v>
      </c>
      <c r="Y24" s="9">
        <v>3.3054849999999997E-2</v>
      </c>
      <c r="Z24" s="9"/>
      <c r="AA24" s="9"/>
      <c r="AB24" s="9"/>
      <c r="AC24" s="9"/>
      <c r="AD24" s="9"/>
      <c r="AE24" s="9">
        <v>3.3054849999999997E-2</v>
      </c>
      <c r="AF24" s="9"/>
      <c r="AG24" s="9" t="s">
        <v>48</v>
      </c>
      <c r="AH24" s="9">
        <f>AH23/SQRT(5)</f>
        <v>2.3458145852284965E-2</v>
      </c>
      <c r="AI24" s="9"/>
      <c r="AJ24" s="9" t="s">
        <v>96</v>
      </c>
      <c r="AK24" s="9">
        <v>5.2191368000000002E-2</v>
      </c>
      <c r="AL24" s="9">
        <v>0.11772315699999999</v>
      </c>
      <c r="AM24" s="9">
        <v>0.43340987399999997</v>
      </c>
      <c r="AN24" s="9">
        <v>2.8031687999999999E-2</v>
      </c>
      <c r="AO24" s="9">
        <v>3.1922790999999999E-2</v>
      </c>
      <c r="AP24" s="9"/>
      <c r="AT24" s="9">
        <v>3.1922790999999999E-2</v>
      </c>
      <c r="AV24" s="9" t="s">
        <v>48</v>
      </c>
      <c r="AW24">
        <f>AW23/(SQRT(5))</f>
        <v>7.6890788000132118E-2</v>
      </c>
      <c r="AY24" s="9" t="s">
        <v>96</v>
      </c>
      <c r="AZ24">
        <f>AZ22/AZ23</f>
        <v>0.27063106796116504</v>
      </c>
      <c r="BA24">
        <f t="shared" ref="BA24:BD24" si="5">BA22/BA23</f>
        <v>2.1120563215019067E-2</v>
      </c>
      <c r="BB24">
        <f t="shared" si="5"/>
        <v>0.11777301927194861</v>
      </c>
      <c r="BC24">
        <f t="shared" si="5"/>
        <v>0.26450999048525214</v>
      </c>
      <c r="BD24">
        <f t="shared" si="5"/>
        <v>0.18785263856621306</v>
      </c>
      <c r="BH24">
        <v>0.18785263856621306</v>
      </c>
      <c r="BJ24" s="9" t="s">
        <v>48</v>
      </c>
      <c r="BK24">
        <f>BK23/SQRT(5)</f>
        <v>4.703294035827657E-2</v>
      </c>
    </row>
    <row r="25" spans="2:63" x14ac:dyDescent="0.2">
      <c r="B25" s="9"/>
      <c r="D25" s="9"/>
      <c r="E25" s="9"/>
      <c r="F25" s="9"/>
      <c r="G25" s="9"/>
      <c r="H25" s="9"/>
      <c r="I25" s="9"/>
      <c r="J25" s="9"/>
      <c r="K25" s="9"/>
      <c r="L25" s="9"/>
      <c r="P25" s="9">
        <v>0.15241057999999999</v>
      </c>
      <c r="Q25" s="9"/>
      <c r="R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2:63" x14ac:dyDescent="0.2">
      <c r="B26" s="9"/>
      <c r="D26" s="9"/>
      <c r="E26" s="9"/>
      <c r="F26" s="9"/>
      <c r="G26" s="9"/>
      <c r="H26" s="9"/>
      <c r="I26" s="9"/>
      <c r="J26" s="9"/>
      <c r="K26" s="9"/>
      <c r="L26" s="9"/>
      <c r="P26">
        <v>0.75570583262890956</v>
      </c>
      <c r="Q26" s="9"/>
      <c r="R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2:63" x14ac:dyDescent="0.2">
      <c r="B27" s="9"/>
      <c r="D27" s="9" t="s">
        <v>194</v>
      </c>
      <c r="K27" s="9"/>
      <c r="L27" s="9"/>
      <c r="P27">
        <v>0.72904483430799216</v>
      </c>
      <c r="Q27" s="9"/>
      <c r="R27" s="9"/>
      <c r="T27" s="9" t="s">
        <v>195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 t="s">
        <v>196</v>
      </c>
      <c r="AK27" s="9"/>
      <c r="AL27" s="9"/>
      <c r="AM27" s="9"/>
      <c r="AN27" s="9"/>
      <c r="AO27" s="9"/>
      <c r="AY27" s="9" t="s">
        <v>196</v>
      </c>
    </row>
    <row r="28" spans="2:63" x14ac:dyDescent="0.2">
      <c r="B28" s="9"/>
      <c r="D28" s="9" t="s">
        <v>50</v>
      </c>
      <c r="E28" s="9" t="s">
        <v>197</v>
      </c>
      <c r="F28" s="9" t="s">
        <v>198</v>
      </c>
      <c r="G28" s="9" t="s">
        <v>199</v>
      </c>
      <c r="H28" s="9" t="s">
        <v>200</v>
      </c>
      <c r="I28" s="9" t="s">
        <v>201</v>
      </c>
      <c r="J28" s="9" t="s">
        <v>202</v>
      </c>
      <c r="K28" s="9" t="s">
        <v>203</v>
      </c>
      <c r="L28" s="9" t="s">
        <v>204</v>
      </c>
      <c r="M28" s="9" t="s">
        <v>205</v>
      </c>
      <c r="N28" s="9" t="s">
        <v>206</v>
      </c>
      <c r="O28" s="9" t="s">
        <v>207</v>
      </c>
      <c r="P28" s="9">
        <v>0.51057401812688818</v>
      </c>
      <c r="Q28" s="9"/>
      <c r="R28" s="9"/>
      <c r="T28" s="9" t="s">
        <v>50</v>
      </c>
      <c r="U28" s="9" t="s">
        <v>208</v>
      </c>
      <c r="V28" s="9" t="s">
        <v>209</v>
      </c>
      <c r="W28" s="9" t="s">
        <v>210</v>
      </c>
      <c r="X28" s="9" t="s">
        <v>211</v>
      </c>
      <c r="Y28" s="9" t="s">
        <v>212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 t="s">
        <v>50</v>
      </c>
      <c r="AK28" s="9" t="s">
        <v>213</v>
      </c>
      <c r="AL28" s="9" t="s">
        <v>214</v>
      </c>
      <c r="AM28" s="9" t="s">
        <v>215</v>
      </c>
      <c r="AN28" s="9" t="s">
        <v>216</v>
      </c>
      <c r="AO28" s="9" t="s">
        <v>217</v>
      </c>
      <c r="AP28" s="9" t="s">
        <v>218</v>
      </c>
      <c r="AY28" s="9" t="s">
        <v>50</v>
      </c>
      <c r="AZ28" t="s">
        <v>219</v>
      </c>
      <c r="BA28" t="s">
        <v>220</v>
      </c>
      <c r="BB28" t="s">
        <v>221</v>
      </c>
      <c r="BC28" t="s">
        <v>222</v>
      </c>
      <c r="BD28" t="s">
        <v>223</v>
      </c>
    </row>
    <row r="29" spans="2:63" x14ac:dyDescent="0.2">
      <c r="B29" s="9"/>
      <c r="D29" s="9" t="s">
        <v>91</v>
      </c>
      <c r="E29" s="9">
        <v>36</v>
      </c>
      <c r="F29" s="9">
        <v>53</v>
      </c>
      <c r="G29" s="9">
        <v>22</v>
      </c>
      <c r="H29" s="9">
        <v>35</v>
      </c>
      <c r="I29" s="9">
        <v>93</v>
      </c>
      <c r="J29" s="9">
        <v>51</v>
      </c>
      <c r="K29" s="9">
        <v>11</v>
      </c>
      <c r="L29" s="9">
        <v>55</v>
      </c>
      <c r="M29" s="9">
        <v>44</v>
      </c>
      <c r="N29" s="9">
        <v>22</v>
      </c>
      <c r="O29" s="9">
        <v>55</v>
      </c>
      <c r="P29">
        <v>0.18761061946902655</v>
      </c>
      <c r="Q29" s="9"/>
      <c r="R29" s="9"/>
      <c r="T29" s="9" t="s">
        <v>91</v>
      </c>
      <c r="U29" s="9">
        <v>38</v>
      </c>
      <c r="V29" s="9">
        <v>45</v>
      </c>
      <c r="W29" s="9">
        <v>64</v>
      </c>
      <c r="X29" s="9">
        <v>20</v>
      </c>
      <c r="Y29" s="9">
        <v>25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 t="s">
        <v>91</v>
      </c>
      <c r="AK29" s="9">
        <v>14</v>
      </c>
      <c r="AL29" s="9">
        <v>15</v>
      </c>
      <c r="AM29" s="9">
        <v>16</v>
      </c>
      <c r="AN29" s="9">
        <v>50</v>
      </c>
      <c r="AO29" s="9">
        <v>28</v>
      </c>
      <c r="AP29" s="9">
        <v>5</v>
      </c>
      <c r="AQ29" s="9"/>
      <c r="AT29" s="9">
        <v>0.68674281800000003</v>
      </c>
      <c r="AY29" s="9" t="s">
        <v>91</v>
      </c>
      <c r="AZ29">
        <v>25</v>
      </c>
      <c r="BA29">
        <v>34</v>
      </c>
      <c r="BB29">
        <v>33</v>
      </c>
      <c r="BC29">
        <v>21</v>
      </c>
      <c r="BD29">
        <v>192</v>
      </c>
    </row>
    <row r="30" spans="2:63" x14ac:dyDescent="0.2">
      <c r="B30" s="9"/>
      <c r="D30" s="9" t="s">
        <v>224</v>
      </c>
      <c r="E30" s="9">
        <v>338</v>
      </c>
      <c r="F30" s="9">
        <v>641</v>
      </c>
      <c r="G30" s="9">
        <v>916</v>
      </c>
      <c r="H30" s="9">
        <v>409</v>
      </c>
      <c r="I30" s="9">
        <v>431</v>
      </c>
      <c r="J30" s="9">
        <v>1005</v>
      </c>
      <c r="K30" s="9">
        <v>669</v>
      </c>
      <c r="L30" s="9">
        <v>1030</v>
      </c>
      <c r="M30" s="9">
        <v>959</v>
      </c>
      <c r="N30" s="9">
        <v>102</v>
      </c>
      <c r="O30" s="9">
        <v>661</v>
      </c>
      <c r="P30">
        <v>1.340122199592668</v>
      </c>
      <c r="Q30" s="9"/>
      <c r="R30" s="9"/>
      <c r="T30" s="9" t="s">
        <v>224</v>
      </c>
      <c r="U30" s="9">
        <v>1354</v>
      </c>
      <c r="V30" s="9">
        <v>74</v>
      </c>
      <c r="W30" s="9">
        <v>960</v>
      </c>
      <c r="X30" s="9">
        <v>377</v>
      </c>
      <c r="Y30" s="9">
        <v>578</v>
      </c>
      <c r="Z30" s="9"/>
      <c r="AA30" s="9"/>
      <c r="AB30" s="9"/>
      <c r="AC30" s="9"/>
      <c r="AD30" s="9"/>
      <c r="AE30" s="9">
        <v>0.4635435</v>
      </c>
      <c r="AF30" s="9"/>
      <c r="AG30" s="9"/>
      <c r="AH30" s="9"/>
      <c r="AI30" s="9"/>
      <c r="AJ30" s="9" t="s">
        <v>224</v>
      </c>
      <c r="AK30" s="9">
        <v>1998</v>
      </c>
      <c r="AL30" s="9">
        <v>1291</v>
      </c>
      <c r="AM30" s="9">
        <v>2211</v>
      </c>
      <c r="AN30" s="9">
        <v>1775</v>
      </c>
      <c r="AO30" s="9">
        <v>299</v>
      </c>
      <c r="AP30" s="9">
        <v>434</v>
      </c>
      <c r="AQ30" s="9"/>
      <c r="AT30" s="9">
        <v>0.52380952400000003</v>
      </c>
      <c r="AY30" s="9" t="s">
        <v>165</v>
      </c>
      <c r="AZ30">
        <v>472</v>
      </c>
      <c r="BA30">
        <v>1034</v>
      </c>
      <c r="BB30">
        <v>1721</v>
      </c>
      <c r="BC30">
        <v>2204</v>
      </c>
      <c r="BD30">
        <v>3384</v>
      </c>
      <c r="BH30">
        <v>0.18687290969899664</v>
      </c>
    </row>
    <row r="31" spans="2:63" x14ac:dyDescent="0.2">
      <c r="B31" s="9"/>
      <c r="D31" s="9" t="s">
        <v>166</v>
      </c>
      <c r="E31" s="9">
        <v>1003</v>
      </c>
      <c r="F31" s="9">
        <v>3911</v>
      </c>
      <c r="G31" s="9">
        <v>1205</v>
      </c>
      <c r="H31" s="9">
        <v>548</v>
      </c>
      <c r="I31" s="9">
        <v>755</v>
      </c>
      <c r="J31" s="9">
        <v>5136</v>
      </c>
      <c r="K31" s="9">
        <v>502</v>
      </c>
      <c r="L31" s="9">
        <v>1074</v>
      </c>
      <c r="M31" s="9">
        <v>5185</v>
      </c>
      <c r="N31" s="9">
        <v>508</v>
      </c>
      <c r="O31" s="9">
        <v>2655</v>
      </c>
      <c r="P31">
        <v>0.95682041216879299</v>
      </c>
      <c r="R31" s="9"/>
      <c r="T31" s="9" t="s">
        <v>166</v>
      </c>
      <c r="U31" s="9">
        <v>2877</v>
      </c>
      <c r="V31" s="9">
        <v>311</v>
      </c>
      <c r="W31" s="9">
        <v>2925</v>
      </c>
      <c r="X31" s="9">
        <v>1394</v>
      </c>
      <c r="Y31" s="9">
        <v>1617</v>
      </c>
      <c r="Z31" s="9"/>
      <c r="AA31" s="9"/>
      <c r="AB31" s="9"/>
      <c r="AC31" s="9"/>
      <c r="AD31" s="9"/>
      <c r="AE31" s="9">
        <v>0.10902256</v>
      </c>
      <c r="AF31" s="9"/>
      <c r="AG31" s="9"/>
      <c r="AH31" s="9"/>
      <c r="AI31" s="9"/>
      <c r="AJ31" s="9" t="s">
        <v>166</v>
      </c>
      <c r="AK31" s="9">
        <v>2903</v>
      </c>
      <c r="AL31" s="9">
        <v>2451</v>
      </c>
      <c r="AM31" s="9">
        <v>4686</v>
      </c>
      <c r="AN31" s="9">
        <v>2021</v>
      </c>
      <c r="AO31" s="9">
        <v>2495</v>
      </c>
      <c r="AP31" s="9">
        <v>2464</v>
      </c>
      <c r="AQ31" s="9"/>
      <c r="AT31" s="9">
        <v>0.470021413</v>
      </c>
      <c r="AY31" s="9" t="s">
        <v>166</v>
      </c>
      <c r="AZ31">
        <v>2417</v>
      </c>
      <c r="BA31">
        <v>1949</v>
      </c>
      <c r="BB31">
        <v>3073</v>
      </c>
      <c r="BC31">
        <v>3433</v>
      </c>
      <c r="BD31">
        <v>3882</v>
      </c>
      <c r="BH31">
        <v>0.52219321148825071</v>
      </c>
    </row>
    <row r="32" spans="2:63" x14ac:dyDescent="0.2">
      <c r="B32" s="9"/>
      <c r="D32" s="9" t="s">
        <v>225</v>
      </c>
      <c r="E32" s="9">
        <v>302</v>
      </c>
      <c r="F32" s="9">
        <f>F30-F29</f>
        <v>588</v>
      </c>
      <c r="G32" s="9">
        <f>G30-G29</f>
        <v>894</v>
      </c>
      <c r="H32" s="9">
        <f>H30-H29</f>
        <v>374</v>
      </c>
      <c r="I32" s="9">
        <f>I30-I29</f>
        <v>338</v>
      </c>
      <c r="J32" s="9">
        <f t="shared" ref="J32" si="6">J30-J29</f>
        <v>954</v>
      </c>
      <c r="K32" s="9">
        <f>K30-K29</f>
        <v>658</v>
      </c>
      <c r="L32" s="9">
        <f>L30-L29</f>
        <v>975</v>
      </c>
      <c r="M32" s="9">
        <v>915</v>
      </c>
      <c r="N32" s="9">
        <v>80</v>
      </c>
      <c r="O32" s="9">
        <v>606</v>
      </c>
      <c r="P32" s="9">
        <v>0.17798094</v>
      </c>
      <c r="Q32" s="9" t="s">
        <v>46</v>
      </c>
      <c r="R32" s="9">
        <f>AVERAGE(P24:P34)</f>
        <v>0.50184195511766161</v>
      </c>
      <c r="T32" s="9" t="s">
        <v>225</v>
      </c>
      <c r="U32" s="9">
        <v>1316</v>
      </c>
      <c r="V32" s="9">
        <v>29</v>
      </c>
      <c r="W32" s="9">
        <v>896</v>
      </c>
      <c r="X32" s="9">
        <v>357</v>
      </c>
      <c r="Y32" s="9">
        <v>553</v>
      </c>
      <c r="Z32" s="9"/>
      <c r="AA32" s="9"/>
      <c r="AB32" s="9"/>
      <c r="AC32" s="9"/>
      <c r="AD32" s="9"/>
      <c r="AE32" s="9">
        <v>0.31317720999999998</v>
      </c>
      <c r="AF32" s="9"/>
      <c r="AG32" s="9" t="s">
        <v>46</v>
      </c>
      <c r="AH32" s="9">
        <f>AVERAGE(AE30:AE34)</f>
        <v>0.29858608200000003</v>
      </c>
      <c r="AI32" s="9"/>
      <c r="AJ32" s="9" t="s">
        <v>225</v>
      </c>
      <c r="AK32" s="9">
        <v>1984</v>
      </c>
      <c r="AL32" s="9">
        <v>1276</v>
      </c>
      <c r="AM32" s="9">
        <v>2195</v>
      </c>
      <c r="AN32" s="9">
        <v>1725</v>
      </c>
      <c r="AO32" s="9">
        <v>271</v>
      </c>
      <c r="AP32" s="9">
        <v>429</v>
      </c>
      <c r="AQ32" s="9"/>
      <c r="AT32" s="9">
        <v>0.87519025900000003</v>
      </c>
      <c r="AV32" s="9" t="s">
        <v>46</v>
      </c>
      <c r="AW32">
        <f>AVERAGE(AT29:AT34)</f>
        <v>0.47334586616666674</v>
      </c>
      <c r="AY32" s="9" t="s">
        <v>193</v>
      </c>
      <c r="AZ32">
        <f>AZ30-AZ29</f>
        <v>447</v>
      </c>
      <c r="BA32">
        <f t="shared" ref="BA32:BD32" si="7">BA30-BA29</f>
        <v>1000</v>
      </c>
      <c r="BB32">
        <f t="shared" si="7"/>
        <v>1688</v>
      </c>
      <c r="BC32">
        <f t="shared" si="7"/>
        <v>2183</v>
      </c>
      <c r="BD32">
        <f t="shared" si="7"/>
        <v>3192</v>
      </c>
      <c r="BH32">
        <v>0.55526315789473679</v>
      </c>
      <c r="BJ32" s="9" t="s">
        <v>46</v>
      </c>
      <c r="BK32">
        <f>AVERAGE(BH30:BH34)</f>
        <v>0.55383412657765074</v>
      </c>
    </row>
    <row r="33" spans="2:63" x14ac:dyDescent="0.2">
      <c r="B33" s="9"/>
      <c r="D33" s="9" t="s">
        <v>168</v>
      </c>
      <c r="E33" s="9">
        <v>967</v>
      </c>
      <c r="F33" s="9">
        <f>F31-F29</f>
        <v>3858</v>
      </c>
      <c r="G33" s="9">
        <f>G31-G29</f>
        <v>1183</v>
      </c>
      <c r="H33" s="9">
        <f>H31-H29</f>
        <v>513</v>
      </c>
      <c r="I33" s="9">
        <f>I31-I29</f>
        <v>662</v>
      </c>
      <c r="J33" s="9">
        <f t="shared" ref="J33" si="8">J31-J29</f>
        <v>5085</v>
      </c>
      <c r="K33" s="9">
        <f>K31-K29</f>
        <v>491</v>
      </c>
      <c r="L33" s="9">
        <f>L31-L29</f>
        <v>1019</v>
      </c>
      <c r="M33" s="9">
        <v>5141</v>
      </c>
      <c r="N33" s="9">
        <v>486</v>
      </c>
      <c r="O33" s="9">
        <v>2600</v>
      </c>
      <c r="P33" s="9">
        <v>0.16460905000000001</v>
      </c>
      <c r="Q33" s="9" t="s">
        <v>47</v>
      </c>
      <c r="R33" s="9">
        <f>STDEV(P24:P34)</f>
        <v>0.39667083612282245</v>
      </c>
      <c r="T33" s="9" t="s">
        <v>168</v>
      </c>
      <c r="U33" s="9">
        <v>2839</v>
      </c>
      <c r="V33" s="9">
        <v>266</v>
      </c>
      <c r="W33" s="9">
        <v>2861</v>
      </c>
      <c r="X33" s="9">
        <v>1374</v>
      </c>
      <c r="Y33" s="9">
        <v>1592</v>
      </c>
      <c r="Z33" s="9"/>
      <c r="AA33" s="9"/>
      <c r="AB33" s="9"/>
      <c r="AC33" s="9"/>
      <c r="AD33" s="9"/>
      <c r="AE33" s="9">
        <v>0.25982533000000002</v>
      </c>
      <c r="AF33" s="9"/>
      <c r="AG33" s="9" t="s">
        <v>47</v>
      </c>
      <c r="AH33" s="9">
        <f>STDEV(AE30:AE34)</f>
        <v>0.12965304390961971</v>
      </c>
      <c r="AI33" s="9"/>
      <c r="AJ33" s="9" t="s">
        <v>168</v>
      </c>
      <c r="AK33" s="9">
        <v>2889</v>
      </c>
      <c r="AL33" s="9">
        <v>2436</v>
      </c>
      <c r="AM33" s="9">
        <v>4670</v>
      </c>
      <c r="AN33" s="9">
        <v>1971</v>
      </c>
      <c r="AO33" s="9">
        <v>2467</v>
      </c>
      <c r="AP33" s="9">
        <v>2459</v>
      </c>
      <c r="AQ33" s="9"/>
      <c r="AT33" s="9">
        <v>0.10985002000000001</v>
      </c>
      <c r="AV33" s="9" t="s">
        <v>47</v>
      </c>
      <c r="AW33">
        <f>STDEV(AT29:AT34)</f>
        <v>0.29361066187097928</v>
      </c>
      <c r="AY33" s="9" t="s">
        <v>168</v>
      </c>
      <c r="AZ33">
        <f>AZ31-AZ29</f>
        <v>2392</v>
      </c>
      <c r="BA33">
        <f t="shared" ref="BA33:BD33" si="9">BA31-BA29</f>
        <v>1915</v>
      </c>
      <c r="BB33">
        <f t="shared" si="9"/>
        <v>3040</v>
      </c>
      <c r="BC33">
        <f t="shared" si="9"/>
        <v>3412</v>
      </c>
      <c r="BD33">
        <f t="shared" si="9"/>
        <v>3690</v>
      </c>
      <c r="BH33">
        <v>0.63980070339976558</v>
      </c>
      <c r="BJ33" s="9" t="s">
        <v>47</v>
      </c>
      <c r="BK33">
        <f>STDEV(BH30:BH34)</f>
        <v>0.24489971270675973</v>
      </c>
    </row>
    <row r="34" spans="2:63" x14ac:dyDescent="0.2">
      <c r="B34" s="9"/>
      <c r="D34" s="9" t="s">
        <v>96</v>
      </c>
      <c r="E34" s="9">
        <v>0.31230609999999998</v>
      </c>
      <c r="F34" s="9">
        <f>F32/F33</f>
        <v>0.15241057542768274</v>
      </c>
      <c r="G34" s="9">
        <f>G32/G33</f>
        <v>0.75570583262890956</v>
      </c>
      <c r="H34" s="9">
        <f>H32/H33</f>
        <v>0.72904483430799216</v>
      </c>
      <c r="I34" s="9">
        <f>I32/I33</f>
        <v>0.51057401812688818</v>
      </c>
      <c r="J34" s="9">
        <f t="shared" ref="J34" si="10">J32/J33</f>
        <v>0.18761061946902655</v>
      </c>
      <c r="K34" s="9">
        <f>K32/K33</f>
        <v>1.340122199592668</v>
      </c>
      <c r="L34" s="9">
        <f>L32/L33</f>
        <v>0.95682041216879299</v>
      </c>
      <c r="M34" s="9">
        <v>0.17798094</v>
      </c>
      <c r="N34" s="9">
        <v>0.16460905000000001</v>
      </c>
      <c r="O34" s="9">
        <v>0.23307691999999999</v>
      </c>
      <c r="P34" s="9">
        <v>0.23307691999999999</v>
      </c>
      <c r="Q34" s="9" t="s">
        <v>48</v>
      </c>
      <c r="R34" s="9">
        <f>R33/SQRT(11)</f>
        <v>0.11960075715417792</v>
      </c>
      <c r="T34" s="9" t="s">
        <v>96</v>
      </c>
      <c r="U34" s="9">
        <v>0.4635435</v>
      </c>
      <c r="V34" s="9">
        <v>0.10902256</v>
      </c>
      <c r="W34" s="9">
        <v>0.31317720999999998</v>
      </c>
      <c r="X34" s="9">
        <v>0.25982533000000002</v>
      </c>
      <c r="Y34" s="9">
        <v>0.34736180999999999</v>
      </c>
      <c r="Z34" s="9"/>
      <c r="AA34" s="9"/>
      <c r="AB34" s="9"/>
      <c r="AC34" s="9"/>
      <c r="AD34" s="9"/>
      <c r="AE34" s="9">
        <v>0.34736180999999999</v>
      </c>
      <c r="AF34" s="9"/>
      <c r="AG34" s="9" t="s">
        <v>48</v>
      </c>
      <c r="AH34" s="9">
        <f>AH33/SQRT(5)</f>
        <v>5.798260393433495E-2</v>
      </c>
      <c r="AI34" s="9"/>
      <c r="AJ34" s="9" t="s">
        <v>96</v>
      </c>
      <c r="AK34" s="9">
        <v>0.68674281800000003</v>
      </c>
      <c r="AL34" s="9">
        <v>0.52380952400000003</v>
      </c>
      <c r="AM34" s="9">
        <v>0.470021413</v>
      </c>
      <c r="AN34" s="9">
        <v>0.87519025900000003</v>
      </c>
      <c r="AO34" s="9">
        <v>0.10985002000000001</v>
      </c>
      <c r="AP34" s="9">
        <v>0.174461163</v>
      </c>
      <c r="AQ34" s="9"/>
      <c r="AT34" s="9">
        <v>0.174461163</v>
      </c>
      <c r="AV34" s="9" t="s">
        <v>48</v>
      </c>
      <c r="AW34">
        <f>AW33/(SQRT(6))</f>
        <v>0.11986605077079063</v>
      </c>
      <c r="AY34" s="9" t="s">
        <v>96</v>
      </c>
      <c r="AZ34">
        <f>AZ32/AZ33</f>
        <v>0.18687290969899664</v>
      </c>
      <c r="BA34">
        <f t="shared" ref="BA34:BD34" si="11">BA32/BA33</f>
        <v>0.52219321148825071</v>
      </c>
      <c r="BB34">
        <f t="shared" si="11"/>
        <v>0.55526315789473679</v>
      </c>
      <c r="BC34">
        <f t="shared" si="11"/>
        <v>0.63980070339976558</v>
      </c>
      <c r="BD34">
        <f t="shared" si="11"/>
        <v>0.86504065040650402</v>
      </c>
      <c r="BH34">
        <v>0.86504065040650402</v>
      </c>
      <c r="BJ34" s="9" t="s">
        <v>48</v>
      </c>
      <c r="BK34">
        <f>BK33/SQRT(5)</f>
        <v>0.10952248105649674</v>
      </c>
    </row>
    <row r="35" spans="2:63" x14ac:dyDescent="0.2">
      <c r="B35" s="9"/>
      <c r="D35" s="9"/>
      <c r="E35" s="9"/>
      <c r="F35" s="9"/>
      <c r="G35" s="9"/>
      <c r="H35" s="9"/>
      <c r="I35" s="9"/>
      <c r="J35" s="9"/>
      <c r="K35" s="9"/>
      <c r="L35" s="9"/>
      <c r="R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T35" s="9"/>
    </row>
    <row r="36" spans="2:63" x14ac:dyDescent="0.2">
      <c r="B36" s="9"/>
      <c r="D36" s="9"/>
      <c r="E36" s="9"/>
      <c r="F36" s="9"/>
      <c r="G36" s="9"/>
      <c r="H36" s="9"/>
      <c r="I36" s="9"/>
      <c r="J36" s="9"/>
      <c r="K36" s="9"/>
      <c r="L36" s="9"/>
      <c r="P36" s="9">
        <v>0.40499621000000002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2:63" x14ac:dyDescent="0.2">
      <c r="B37" s="9"/>
      <c r="D37" s="9" t="s">
        <v>226</v>
      </c>
      <c r="E37" s="9"/>
      <c r="F37" s="9"/>
      <c r="G37" s="9"/>
      <c r="H37" s="9"/>
      <c r="I37" s="9"/>
      <c r="J37" s="9"/>
      <c r="K37" s="9"/>
      <c r="L37" s="9"/>
      <c r="P37" s="9">
        <v>0.58903302000000002</v>
      </c>
      <c r="Q37" s="9"/>
      <c r="R37" s="9"/>
      <c r="T37" s="9" t="s">
        <v>226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 t="s">
        <v>226</v>
      </c>
      <c r="AK37" s="9"/>
      <c r="AL37" s="9"/>
      <c r="AM37" s="9"/>
      <c r="AN37" s="9"/>
      <c r="AO37" s="9"/>
      <c r="AP37" s="9"/>
      <c r="AY37" s="9" t="s">
        <v>226</v>
      </c>
    </row>
    <row r="38" spans="2:63" x14ac:dyDescent="0.2">
      <c r="B38" s="9"/>
      <c r="D38" s="9" t="s">
        <v>50</v>
      </c>
      <c r="E38" s="9" t="s">
        <v>227</v>
      </c>
      <c r="F38" s="9" t="s">
        <v>228</v>
      </c>
      <c r="G38" s="9" t="s">
        <v>229</v>
      </c>
      <c r="H38" s="9" t="s">
        <v>230</v>
      </c>
      <c r="I38" s="9" t="s">
        <v>231</v>
      </c>
      <c r="J38" s="9" t="s">
        <v>232</v>
      </c>
      <c r="K38" s="9" t="s">
        <v>233</v>
      </c>
      <c r="L38" s="9" t="s">
        <v>234</v>
      </c>
      <c r="M38" s="9" t="s">
        <v>235</v>
      </c>
      <c r="N38" s="9" t="s">
        <v>236</v>
      </c>
      <c r="P38" s="9">
        <v>0.52908586999999996</v>
      </c>
      <c r="Q38" s="9"/>
      <c r="R38" s="9"/>
      <c r="T38" s="9" t="s">
        <v>50</v>
      </c>
      <c r="U38" s="9" t="s">
        <v>237</v>
      </c>
      <c r="V38" s="9" t="s">
        <v>238</v>
      </c>
      <c r="W38" s="9" t="s">
        <v>239</v>
      </c>
      <c r="X38" s="9" t="s">
        <v>240</v>
      </c>
      <c r="Y38" s="9" t="s">
        <v>241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 t="s">
        <v>50</v>
      </c>
      <c r="AK38" s="9" t="s">
        <v>242</v>
      </c>
      <c r="AL38" s="9" t="s">
        <v>243</v>
      </c>
      <c r="AM38" s="9" t="s">
        <v>244</v>
      </c>
      <c r="AN38" s="9" t="s">
        <v>245</v>
      </c>
      <c r="AO38" s="9" t="s">
        <v>246</v>
      </c>
      <c r="AP38" s="9"/>
      <c r="AY38" s="9" t="s">
        <v>50</v>
      </c>
      <c r="AZ38" t="s">
        <v>247</v>
      </c>
      <c r="BA38" t="s">
        <v>248</v>
      </c>
      <c r="BB38" t="s">
        <v>249</v>
      </c>
      <c r="BC38" t="s">
        <v>250</v>
      </c>
      <c r="BD38" t="s">
        <v>251</v>
      </c>
      <c r="BE38" t="s">
        <v>252</v>
      </c>
    </row>
    <row r="39" spans="2:63" x14ac:dyDescent="0.2">
      <c r="B39" s="9"/>
      <c r="D39" s="9" t="s">
        <v>91</v>
      </c>
      <c r="E39" s="9">
        <v>23</v>
      </c>
      <c r="F39" s="9">
        <v>34</v>
      </c>
      <c r="G39" s="9">
        <v>24</v>
      </c>
      <c r="H39" s="9">
        <v>26</v>
      </c>
      <c r="I39" s="9">
        <v>12</v>
      </c>
      <c r="J39" s="9">
        <v>42</v>
      </c>
      <c r="K39" s="9">
        <v>58</v>
      </c>
      <c r="L39" s="9">
        <v>13</v>
      </c>
      <c r="M39" s="9">
        <v>10</v>
      </c>
      <c r="N39" s="9">
        <v>14</v>
      </c>
      <c r="P39" s="9">
        <v>0.80373832000000001</v>
      </c>
      <c r="Q39" s="9"/>
      <c r="R39" s="9"/>
      <c r="T39" s="9" t="s">
        <v>91</v>
      </c>
      <c r="U39" s="9">
        <v>40</v>
      </c>
      <c r="V39" s="9">
        <v>23</v>
      </c>
      <c r="W39" s="9">
        <v>23</v>
      </c>
      <c r="X39" s="9">
        <v>26</v>
      </c>
      <c r="Y39" s="9">
        <v>136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 t="s">
        <v>91</v>
      </c>
      <c r="AK39" s="9">
        <v>60</v>
      </c>
      <c r="AL39" s="9">
        <v>21</v>
      </c>
      <c r="AM39" s="9">
        <v>42</v>
      </c>
      <c r="AN39" s="9">
        <v>23</v>
      </c>
      <c r="AO39" s="9">
        <v>60</v>
      </c>
      <c r="AP39" s="9"/>
      <c r="AY39" s="9" t="s">
        <v>91</v>
      </c>
      <c r="AZ39">
        <v>18</v>
      </c>
      <c r="BA39">
        <v>80</v>
      </c>
      <c r="BB39">
        <v>25</v>
      </c>
      <c r="BC39">
        <v>59</v>
      </c>
      <c r="BD39">
        <v>34</v>
      </c>
      <c r="BE39">
        <v>20</v>
      </c>
      <c r="BH39">
        <v>0.82753824756606398</v>
      </c>
    </row>
    <row r="40" spans="2:63" x14ac:dyDescent="0.2">
      <c r="B40" s="9"/>
      <c r="D40" s="9" t="s">
        <v>253</v>
      </c>
      <c r="E40" s="9">
        <v>558</v>
      </c>
      <c r="F40" s="9">
        <v>1033</v>
      </c>
      <c r="G40" s="9">
        <v>788</v>
      </c>
      <c r="H40" s="9">
        <v>198</v>
      </c>
      <c r="I40" s="9">
        <v>89</v>
      </c>
      <c r="J40" s="9">
        <v>620</v>
      </c>
      <c r="K40" s="9">
        <v>1038</v>
      </c>
      <c r="L40" s="9">
        <v>2621</v>
      </c>
      <c r="M40" s="9">
        <v>2052</v>
      </c>
      <c r="N40" s="9">
        <v>2074</v>
      </c>
      <c r="P40" s="9">
        <v>0.86516853932584303</v>
      </c>
      <c r="Q40" s="9"/>
      <c r="R40" s="9"/>
      <c r="T40" s="9" t="s">
        <v>253</v>
      </c>
      <c r="U40" s="9">
        <v>2424</v>
      </c>
      <c r="V40" s="9">
        <v>2728</v>
      </c>
      <c r="W40" s="9">
        <v>829</v>
      </c>
      <c r="X40" s="9">
        <v>2108</v>
      </c>
      <c r="Y40" s="9">
        <v>3869</v>
      </c>
      <c r="Z40" s="9"/>
      <c r="AA40" s="9"/>
      <c r="AB40" s="9"/>
      <c r="AC40" s="9"/>
      <c r="AD40" s="9"/>
      <c r="AE40" s="9">
        <v>0.56054550000000003</v>
      </c>
      <c r="AF40" s="9"/>
      <c r="AG40" s="9"/>
      <c r="AH40" s="9"/>
      <c r="AI40" s="9"/>
      <c r="AJ40" s="9" t="s">
        <v>253</v>
      </c>
      <c r="AK40" s="9">
        <v>3366</v>
      </c>
      <c r="AL40" s="9">
        <v>3577</v>
      </c>
      <c r="AM40" s="9">
        <v>1818</v>
      </c>
      <c r="AN40" s="9">
        <v>696</v>
      </c>
      <c r="AO40" s="9">
        <v>3412</v>
      </c>
      <c r="AP40" s="9"/>
      <c r="AQ40" s="9"/>
      <c r="AT40" s="9">
        <v>0.79585941261434767</v>
      </c>
      <c r="AY40" s="9" t="s">
        <v>253</v>
      </c>
      <c r="AZ40">
        <v>2398</v>
      </c>
      <c r="BA40">
        <v>2208</v>
      </c>
      <c r="BB40">
        <v>2024</v>
      </c>
      <c r="BC40">
        <v>3857</v>
      </c>
      <c r="BD40">
        <v>2101</v>
      </c>
      <c r="BE40">
        <v>218</v>
      </c>
      <c r="BH40">
        <v>1.0640000000000001</v>
      </c>
    </row>
    <row r="41" spans="2:63" x14ac:dyDescent="0.2">
      <c r="B41" s="9"/>
      <c r="D41" s="9" t="s">
        <v>166</v>
      </c>
      <c r="E41" s="9">
        <v>1344</v>
      </c>
      <c r="F41" s="9">
        <v>1730</v>
      </c>
      <c r="G41" s="9">
        <v>1468</v>
      </c>
      <c r="H41" s="9">
        <v>240</v>
      </c>
      <c r="I41" s="9">
        <v>101</v>
      </c>
      <c r="J41" s="9">
        <v>561</v>
      </c>
      <c r="K41" s="9">
        <v>909</v>
      </c>
      <c r="L41" s="9">
        <v>2639</v>
      </c>
      <c r="M41" s="9">
        <v>1877</v>
      </c>
      <c r="N41" s="9">
        <v>2254</v>
      </c>
      <c r="P41" s="9">
        <v>1.1136801541425818</v>
      </c>
      <c r="Q41" s="9"/>
      <c r="R41" s="9"/>
      <c r="T41" s="9" t="s">
        <v>166</v>
      </c>
      <c r="U41" s="9">
        <v>4293</v>
      </c>
      <c r="V41" s="9">
        <v>3907</v>
      </c>
      <c r="W41" s="9">
        <v>1080</v>
      </c>
      <c r="X41" s="9">
        <v>4041</v>
      </c>
      <c r="Y41" s="9">
        <v>5731</v>
      </c>
      <c r="Z41" s="9"/>
      <c r="AA41" s="9"/>
      <c r="AB41" s="9"/>
      <c r="AC41" s="9"/>
      <c r="AD41" s="9"/>
      <c r="AE41" s="9">
        <v>0.69644695999999995</v>
      </c>
      <c r="AF41" s="9"/>
      <c r="AG41" s="9"/>
      <c r="AH41" s="9"/>
      <c r="AI41" s="9"/>
      <c r="AJ41" s="9" t="s">
        <v>166</v>
      </c>
      <c r="AK41" s="9">
        <v>4214</v>
      </c>
      <c r="AL41" s="9">
        <v>4094</v>
      </c>
      <c r="AM41" s="9">
        <v>2588</v>
      </c>
      <c r="AN41" s="9">
        <v>613</v>
      </c>
      <c r="AO41" s="9">
        <v>4175</v>
      </c>
      <c r="AP41" s="9"/>
      <c r="AQ41" s="9"/>
      <c r="AT41" s="9">
        <v>0.87306653572305426</v>
      </c>
      <c r="AY41" s="9" t="s">
        <v>166</v>
      </c>
      <c r="AZ41">
        <v>2894</v>
      </c>
      <c r="BA41">
        <v>2080</v>
      </c>
      <c r="BB41">
        <v>2192</v>
      </c>
      <c r="BC41">
        <v>3875</v>
      </c>
      <c r="BD41">
        <v>2250</v>
      </c>
      <c r="BE41">
        <v>217</v>
      </c>
      <c r="BH41">
        <v>0.92247346562067378</v>
      </c>
    </row>
    <row r="42" spans="2:63" x14ac:dyDescent="0.2">
      <c r="B42" s="9"/>
      <c r="D42" s="9" t="s">
        <v>254</v>
      </c>
      <c r="E42" s="9">
        <v>535</v>
      </c>
      <c r="F42" s="9">
        <v>999</v>
      </c>
      <c r="G42" s="9">
        <v>764</v>
      </c>
      <c r="H42" s="9">
        <v>172</v>
      </c>
      <c r="I42" s="9">
        <f t="shared" ref="I42:N42" si="12">I40-I39</f>
        <v>77</v>
      </c>
      <c r="J42" s="9">
        <f t="shared" si="12"/>
        <v>578</v>
      </c>
      <c r="K42" s="9">
        <f t="shared" si="12"/>
        <v>980</v>
      </c>
      <c r="L42" s="9">
        <f t="shared" si="12"/>
        <v>2608</v>
      </c>
      <c r="M42" s="9">
        <f t="shared" si="12"/>
        <v>2042</v>
      </c>
      <c r="N42" s="9">
        <f t="shared" si="12"/>
        <v>2060</v>
      </c>
      <c r="P42" s="9">
        <v>1.1515863689776733</v>
      </c>
      <c r="T42" s="9" t="s">
        <v>254</v>
      </c>
      <c r="U42" s="9">
        <v>2384</v>
      </c>
      <c r="V42" s="9">
        <v>2705</v>
      </c>
      <c r="W42" s="9">
        <v>806</v>
      </c>
      <c r="X42" s="9">
        <v>2082</v>
      </c>
      <c r="Y42" s="9">
        <v>3733</v>
      </c>
      <c r="Z42" s="9"/>
      <c r="AA42" s="9"/>
      <c r="AB42" s="9"/>
      <c r="AC42" s="9"/>
      <c r="AD42" s="9"/>
      <c r="AE42" s="9">
        <v>0.76253548000000004</v>
      </c>
      <c r="AF42" s="9"/>
      <c r="AG42" s="9" t="s">
        <v>46</v>
      </c>
      <c r="AH42" s="9">
        <f>AVERAGE(AE40:AE44)</f>
        <v>0.64105724399999997</v>
      </c>
      <c r="AI42" s="9"/>
      <c r="AJ42" s="9" t="s">
        <v>254</v>
      </c>
      <c r="AK42" s="9">
        <f>AK40-AK39</f>
        <v>3306</v>
      </c>
      <c r="AL42" s="9">
        <f t="shared" ref="AL42:AO42" si="13">AL40-AL39</f>
        <v>3556</v>
      </c>
      <c r="AM42" s="9">
        <f t="shared" si="13"/>
        <v>1776</v>
      </c>
      <c r="AN42" s="9">
        <f t="shared" si="13"/>
        <v>673</v>
      </c>
      <c r="AO42" s="9">
        <f t="shared" si="13"/>
        <v>3352</v>
      </c>
      <c r="AP42" s="9"/>
      <c r="AQ42" s="9"/>
      <c r="AT42" s="9">
        <v>0.69756480754124117</v>
      </c>
      <c r="AV42" s="9" t="s">
        <v>46</v>
      </c>
      <c r="AW42" s="9">
        <f>AVERAGE(AT40:AT44)</f>
        <v>0.86434990478488893</v>
      </c>
      <c r="AY42" s="9" t="s">
        <v>254</v>
      </c>
      <c r="AZ42">
        <f>AZ40-AZ39</f>
        <v>2380</v>
      </c>
      <c r="BA42">
        <f t="shared" ref="BA42:BD42" si="14">BA40-BA39</f>
        <v>2128</v>
      </c>
      <c r="BB42">
        <f t="shared" si="14"/>
        <v>1999</v>
      </c>
      <c r="BC42">
        <f t="shared" si="14"/>
        <v>3798</v>
      </c>
      <c r="BD42">
        <f t="shared" si="14"/>
        <v>2067</v>
      </c>
      <c r="BE42">
        <f>BE40-BE39</f>
        <v>198</v>
      </c>
      <c r="BH42">
        <v>0.99528301886792447</v>
      </c>
      <c r="BJ42" s="9" t="s">
        <v>46</v>
      </c>
      <c r="BK42">
        <f>AVERAGE(BH39:BH44)</f>
        <v>0.95785543450643795</v>
      </c>
    </row>
    <row r="43" spans="2:63" x14ac:dyDescent="0.2">
      <c r="B43" s="9"/>
      <c r="D43" s="9" t="s">
        <v>168</v>
      </c>
      <c r="E43" s="9">
        <v>1321</v>
      </c>
      <c r="F43" s="9">
        <v>1696</v>
      </c>
      <c r="G43" s="9">
        <v>1444</v>
      </c>
      <c r="H43" s="9">
        <v>214</v>
      </c>
      <c r="I43" s="9">
        <f t="shared" ref="I43:N43" si="15">I41-I39</f>
        <v>89</v>
      </c>
      <c r="J43" s="9">
        <f t="shared" si="15"/>
        <v>519</v>
      </c>
      <c r="K43" s="9">
        <f t="shared" si="15"/>
        <v>851</v>
      </c>
      <c r="L43" s="9">
        <f t="shared" si="15"/>
        <v>2626</v>
      </c>
      <c r="M43" s="9">
        <f t="shared" si="15"/>
        <v>1867</v>
      </c>
      <c r="N43" s="9">
        <f t="shared" si="15"/>
        <v>2240</v>
      </c>
      <c r="P43" s="9">
        <v>0.99314546839299311</v>
      </c>
      <c r="Q43" s="9" t="s">
        <v>46</v>
      </c>
      <c r="R43" s="9">
        <f>AVERAGE(P36:P45)</f>
        <v>0.84638100698994623</v>
      </c>
      <c r="T43" s="9" t="s">
        <v>168</v>
      </c>
      <c r="U43" s="9">
        <v>4253</v>
      </c>
      <c r="V43" s="9">
        <v>3884</v>
      </c>
      <c r="W43" s="9">
        <v>1057</v>
      </c>
      <c r="X43" s="9">
        <v>4015</v>
      </c>
      <c r="Y43" s="9">
        <v>5595</v>
      </c>
      <c r="Z43" s="9"/>
      <c r="AA43" s="9"/>
      <c r="AB43" s="9"/>
      <c r="AC43" s="9"/>
      <c r="AD43" s="9"/>
      <c r="AE43" s="9">
        <v>0.51855541999999999</v>
      </c>
      <c r="AF43" s="9"/>
      <c r="AG43" s="9" t="s">
        <v>47</v>
      </c>
      <c r="AH43" s="9">
        <f>STDEV(AE40:AE44)</f>
        <v>9.9996766824608702E-2</v>
      </c>
      <c r="AI43" s="9"/>
      <c r="AJ43" s="9" t="s">
        <v>168</v>
      </c>
      <c r="AK43" s="9">
        <f>AK41-AK39</f>
        <v>4154</v>
      </c>
      <c r="AL43" s="9">
        <f t="shared" ref="AL43:AO43" si="16">AL41-AL39</f>
        <v>4073</v>
      </c>
      <c r="AM43" s="9">
        <f t="shared" si="16"/>
        <v>2546</v>
      </c>
      <c r="AN43" s="9">
        <f t="shared" si="16"/>
        <v>590</v>
      </c>
      <c r="AO43" s="9">
        <f t="shared" si="16"/>
        <v>4115</v>
      </c>
      <c r="AP43" s="9"/>
      <c r="AQ43" s="9"/>
      <c r="AT43" s="9">
        <v>1.1406779661016948</v>
      </c>
      <c r="AV43" s="9" t="s">
        <v>47</v>
      </c>
      <c r="AW43" s="9">
        <f>STDEV(AT40:AT44)</f>
        <v>0.16689694193118781</v>
      </c>
      <c r="AY43" s="9" t="s">
        <v>168</v>
      </c>
      <c r="AZ43">
        <f>AZ41-AZ39</f>
        <v>2876</v>
      </c>
      <c r="BA43">
        <f t="shared" ref="BA43:BD43" si="17">BA41-BA39</f>
        <v>2000</v>
      </c>
      <c r="BB43">
        <f t="shared" si="17"/>
        <v>2167</v>
      </c>
      <c r="BC43">
        <f t="shared" si="17"/>
        <v>3816</v>
      </c>
      <c r="BD43">
        <f t="shared" si="17"/>
        <v>2216</v>
      </c>
      <c r="BE43">
        <f>BE41-BE39</f>
        <v>197</v>
      </c>
      <c r="BH43">
        <v>0.9327617328519856</v>
      </c>
      <c r="BJ43" s="9" t="s">
        <v>47</v>
      </c>
      <c r="BK43">
        <f>STDEV(BH39:BH44)</f>
        <v>8.2172300540532997E-2</v>
      </c>
    </row>
    <row r="44" spans="2:63" x14ac:dyDescent="0.2">
      <c r="B44" s="9"/>
      <c r="D44" s="9" t="s">
        <v>96</v>
      </c>
      <c r="E44" s="9">
        <v>0.40499621000000002</v>
      </c>
      <c r="F44" s="9">
        <v>0.58903302000000002</v>
      </c>
      <c r="G44" s="9">
        <v>0.52908586999999996</v>
      </c>
      <c r="H44" s="9">
        <v>0.80373832000000001</v>
      </c>
      <c r="I44" s="9">
        <f t="shared" ref="I44:N44" si="18">I42/I43</f>
        <v>0.8651685393258427</v>
      </c>
      <c r="J44" s="9">
        <f t="shared" si="18"/>
        <v>1.1136801541425818</v>
      </c>
      <c r="K44" s="9">
        <f t="shared" si="18"/>
        <v>1.1515863689776733</v>
      </c>
      <c r="L44" s="9">
        <f t="shared" si="18"/>
        <v>0.99314546839299311</v>
      </c>
      <c r="M44" s="9">
        <f t="shared" si="18"/>
        <v>1.0937332619175146</v>
      </c>
      <c r="N44" s="9">
        <f t="shared" si="18"/>
        <v>0.9196428571428571</v>
      </c>
      <c r="P44">
        <v>1.0937332619175146</v>
      </c>
      <c r="Q44" s="9" t="s">
        <v>47</v>
      </c>
      <c r="R44" s="9">
        <f>STDEV(P36:P45)</f>
        <v>0.26174319271530039</v>
      </c>
      <c r="T44" s="9" t="s">
        <v>96</v>
      </c>
      <c r="U44" s="9">
        <v>0.56054550000000003</v>
      </c>
      <c r="V44" s="9">
        <v>0.69644695999999995</v>
      </c>
      <c r="W44" s="9">
        <v>0.76253548000000004</v>
      </c>
      <c r="X44" s="9">
        <v>0.51855541999999999</v>
      </c>
      <c r="Y44" s="9">
        <v>0.66720285999999995</v>
      </c>
      <c r="Z44" s="9"/>
      <c r="AA44" s="9"/>
      <c r="AB44" s="9"/>
      <c r="AC44" s="9"/>
      <c r="AD44" s="9"/>
      <c r="AE44" s="9">
        <v>0.66720285999999995</v>
      </c>
      <c r="AF44" s="9"/>
      <c r="AG44" s="9" t="s">
        <v>48</v>
      </c>
      <c r="AH44" s="9">
        <f>AH43/SQRT(5)</f>
        <v>4.4719913630004167E-2</v>
      </c>
      <c r="AI44" s="9"/>
      <c r="AJ44" s="9" t="s">
        <v>96</v>
      </c>
      <c r="AK44" s="9">
        <f>AK42/AK43</f>
        <v>0.79585941261434767</v>
      </c>
      <c r="AL44" s="9">
        <f t="shared" ref="AL44:AO44" si="19">AL42/AL43</f>
        <v>0.87306653572305426</v>
      </c>
      <c r="AM44" s="9">
        <f t="shared" si="19"/>
        <v>0.69756480754124117</v>
      </c>
      <c r="AN44" s="9">
        <f>AN42/AN43</f>
        <v>1.1406779661016948</v>
      </c>
      <c r="AO44" s="9">
        <f t="shared" si="19"/>
        <v>0.81458080194410698</v>
      </c>
      <c r="AP44" s="9"/>
      <c r="AQ44" s="9"/>
      <c r="AT44" s="9">
        <v>0.81458080194410698</v>
      </c>
      <c r="AV44" s="9" t="s">
        <v>48</v>
      </c>
      <c r="AW44" s="9">
        <f>AW43/(SQRT(5))</f>
        <v>7.4638581478994187E-2</v>
      </c>
      <c r="AY44" s="9" t="s">
        <v>96</v>
      </c>
      <c r="AZ44">
        <f>AZ42/AZ43</f>
        <v>0.82753824756606398</v>
      </c>
      <c r="BA44">
        <f t="shared" ref="BA44:BD44" si="20">BA42/BA43</f>
        <v>1.0640000000000001</v>
      </c>
      <c r="BB44">
        <f t="shared" si="20"/>
        <v>0.92247346562067378</v>
      </c>
      <c r="BC44">
        <f t="shared" si="20"/>
        <v>0.99528301886792447</v>
      </c>
      <c r="BD44">
        <f t="shared" si="20"/>
        <v>0.9327617328519856</v>
      </c>
      <c r="BE44">
        <f>BE42/BE43</f>
        <v>1.0050761421319796</v>
      </c>
      <c r="BH44">
        <v>1.0050761421319796</v>
      </c>
      <c r="BJ44" s="9" t="s">
        <v>48</v>
      </c>
      <c r="BK44">
        <f>BK43/SQRT(6)</f>
        <v>3.3546701219155366E-2</v>
      </c>
    </row>
    <row r="45" spans="2:63" x14ac:dyDescent="0.2">
      <c r="B45" s="9"/>
      <c r="D45" s="9"/>
      <c r="E45" s="9"/>
      <c r="F45" s="9"/>
      <c r="G45" s="9"/>
      <c r="H45" s="9"/>
      <c r="I45" s="9"/>
      <c r="J45" s="9"/>
      <c r="K45" s="9"/>
      <c r="L45" s="9"/>
      <c r="P45">
        <v>0.9196428571428571</v>
      </c>
      <c r="Q45" s="9" t="s">
        <v>48</v>
      </c>
      <c r="R45" s="9">
        <f>R44/SQRT(10)</f>
        <v>8.2770465102474128E-2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63" x14ac:dyDescent="0.2">
      <c r="B46" s="9"/>
      <c r="D46" s="9"/>
      <c r="E46" s="9"/>
      <c r="F46" s="9"/>
      <c r="G46" s="9"/>
      <c r="H46" s="9"/>
      <c r="I46" s="9"/>
      <c r="J46" s="9"/>
      <c r="K46" s="9"/>
      <c r="L46" s="9"/>
      <c r="Q46" s="9"/>
      <c r="R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T46" s="9"/>
    </row>
    <row r="47" spans="2:63" x14ac:dyDescent="0.2">
      <c r="B47" s="9"/>
      <c r="D47" s="9" t="s">
        <v>255</v>
      </c>
      <c r="E47" s="9"/>
      <c r="F47" s="9"/>
      <c r="G47" s="9"/>
      <c r="H47" s="9"/>
      <c r="I47" s="9"/>
      <c r="J47" s="9"/>
      <c r="K47" s="9"/>
      <c r="L47" s="9"/>
      <c r="Q47" s="9"/>
      <c r="R47" s="9"/>
      <c r="T47" s="9" t="s">
        <v>255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 t="s">
        <v>255</v>
      </c>
      <c r="AK47" s="9"/>
      <c r="AL47" s="9"/>
      <c r="AM47" s="9"/>
      <c r="AN47" s="9"/>
      <c r="AO47" s="9"/>
      <c r="AP47" s="9"/>
      <c r="AY47" s="9" t="s">
        <v>255</v>
      </c>
    </row>
    <row r="48" spans="2:63" x14ac:dyDescent="0.2">
      <c r="B48" s="9"/>
      <c r="D48" s="9" t="s">
        <v>50</v>
      </c>
      <c r="E48" s="9" t="s">
        <v>256</v>
      </c>
      <c r="F48" s="9" t="s">
        <v>257</v>
      </c>
      <c r="G48" s="9" t="s">
        <v>258</v>
      </c>
      <c r="H48" s="9" t="s">
        <v>259</v>
      </c>
      <c r="I48" s="9" t="s">
        <v>260</v>
      </c>
      <c r="J48" s="9" t="s">
        <v>261</v>
      </c>
      <c r="K48" s="9"/>
      <c r="L48" s="9"/>
      <c r="P48" s="9"/>
      <c r="Q48" s="9"/>
      <c r="R48" s="9"/>
      <c r="T48" s="9" t="s">
        <v>50</v>
      </c>
      <c r="U48" s="9" t="s">
        <v>262</v>
      </c>
      <c r="V48" s="9" t="s">
        <v>263</v>
      </c>
      <c r="W48" s="9" t="s">
        <v>264</v>
      </c>
      <c r="X48" s="9" t="s">
        <v>265</v>
      </c>
      <c r="Y48" s="9" t="s">
        <v>266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 t="s">
        <v>50</v>
      </c>
      <c r="AK48" s="9" t="s">
        <v>267</v>
      </c>
      <c r="AL48" s="9" t="s">
        <v>268</v>
      </c>
      <c r="AM48" s="9" t="s">
        <v>269</v>
      </c>
      <c r="AO48" s="9"/>
      <c r="AP48" s="9"/>
      <c r="AY48" s="9" t="s">
        <v>50</v>
      </c>
      <c r="AZ48" t="s">
        <v>270</v>
      </c>
      <c r="BA48" t="s">
        <v>271</v>
      </c>
      <c r="BB48" t="s">
        <v>272</v>
      </c>
      <c r="BC48" t="s">
        <v>273</v>
      </c>
    </row>
    <row r="49" spans="2:63" x14ac:dyDescent="0.2">
      <c r="B49" s="9"/>
      <c r="D49" s="9" t="s">
        <v>91</v>
      </c>
      <c r="E49" s="9">
        <v>63</v>
      </c>
      <c r="F49" s="9">
        <v>42</v>
      </c>
      <c r="G49" s="9">
        <v>62</v>
      </c>
      <c r="H49" s="9">
        <v>54</v>
      </c>
      <c r="I49" s="22">
        <v>64</v>
      </c>
      <c r="J49" s="9">
        <v>54</v>
      </c>
      <c r="K49" s="9"/>
      <c r="L49" s="9"/>
      <c r="P49" s="9">
        <v>0.79965898999999996</v>
      </c>
      <c r="Q49" s="9"/>
      <c r="R49" s="9"/>
      <c r="T49" s="9" t="s">
        <v>91</v>
      </c>
      <c r="U49" s="9">
        <v>35</v>
      </c>
      <c r="V49" s="9">
        <v>16</v>
      </c>
      <c r="W49" s="9">
        <v>67</v>
      </c>
      <c r="X49" s="9">
        <v>60</v>
      </c>
      <c r="Y49" s="9">
        <v>62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 t="s">
        <v>91</v>
      </c>
      <c r="AK49" s="9">
        <v>11</v>
      </c>
      <c r="AL49" s="9">
        <v>24</v>
      </c>
      <c r="AM49" s="9">
        <v>25</v>
      </c>
      <c r="AO49" s="9"/>
      <c r="AQ49" s="9"/>
      <c r="AY49" s="9" t="s">
        <v>91</v>
      </c>
      <c r="AZ49">
        <v>63</v>
      </c>
      <c r="BA49">
        <v>37</v>
      </c>
      <c r="BB49">
        <v>25</v>
      </c>
      <c r="BC49">
        <v>15</v>
      </c>
    </row>
    <row r="50" spans="2:63" x14ac:dyDescent="0.2">
      <c r="B50" s="9"/>
      <c r="D50" s="9" t="s">
        <v>274</v>
      </c>
      <c r="E50" s="9">
        <v>1001</v>
      </c>
      <c r="F50" s="9">
        <v>1016</v>
      </c>
      <c r="G50" s="9">
        <v>474</v>
      </c>
      <c r="H50" s="9">
        <v>1071</v>
      </c>
      <c r="I50" s="22">
        <v>826</v>
      </c>
      <c r="J50" s="9">
        <v>451</v>
      </c>
      <c r="K50" s="9"/>
      <c r="L50" s="9"/>
      <c r="P50" s="9">
        <v>0.83676976000000003</v>
      </c>
      <c r="Q50" s="9"/>
      <c r="R50" s="9"/>
      <c r="T50" s="9" t="s">
        <v>274</v>
      </c>
      <c r="U50" s="9">
        <v>1305</v>
      </c>
      <c r="V50" s="9">
        <v>2385</v>
      </c>
      <c r="W50" s="9">
        <v>3497</v>
      </c>
      <c r="X50" s="9">
        <v>2382</v>
      </c>
      <c r="Y50" s="9">
        <v>2742</v>
      </c>
      <c r="Z50" s="9"/>
      <c r="AA50" s="9"/>
      <c r="AB50" s="9"/>
      <c r="AC50" s="9"/>
      <c r="AD50" s="9"/>
      <c r="AE50" s="9">
        <v>0.92430858999999999</v>
      </c>
      <c r="AF50" s="9"/>
      <c r="AG50" s="9"/>
      <c r="AH50" s="9"/>
      <c r="AI50" s="9"/>
      <c r="AJ50" s="9" t="s">
        <v>274</v>
      </c>
      <c r="AK50" s="9">
        <v>365</v>
      </c>
      <c r="AL50" s="9">
        <v>5552</v>
      </c>
      <c r="AM50" s="9">
        <v>1181</v>
      </c>
      <c r="AO50" s="9"/>
      <c r="AQ50" s="9"/>
      <c r="AS50" s="9"/>
      <c r="AY50" s="9" t="s">
        <v>274</v>
      </c>
      <c r="AZ50">
        <v>219</v>
      </c>
      <c r="BA50">
        <v>1307</v>
      </c>
      <c r="BB50">
        <v>250</v>
      </c>
      <c r="BC50">
        <v>660</v>
      </c>
    </row>
    <row r="51" spans="2:63" x14ac:dyDescent="0.2">
      <c r="B51" s="9"/>
      <c r="D51" s="9" t="s">
        <v>166</v>
      </c>
      <c r="E51" s="9">
        <v>1236</v>
      </c>
      <c r="F51" s="9">
        <v>1206</v>
      </c>
      <c r="G51" s="9">
        <v>508</v>
      </c>
      <c r="H51" s="9">
        <v>1191</v>
      </c>
      <c r="I51" s="22">
        <v>843</v>
      </c>
      <c r="J51" s="9">
        <v>456</v>
      </c>
      <c r="K51" s="9"/>
      <c r="L51" s="9"/>
      <c r="P51" s="9">
        <v>0.92376681999999999</v>
      </c>
      <c r="Q51" s="9"/>
      <c r="R51" s="9"/>
      <c r="T51" s="9" t="s">
        <v>166</v>
      </c>
      <c r="U51" s="9">
        <v>1409</v>
      </c>
      <c r="V51" s="9">
        <v>2743</v>
      </c>
      <c r="W51" s="9">
        <v>4048</v>
      </c>
      <c r="X51" s="9">
        <v>2364</v>
      </c>
      <c r="Y51" s="9">
        <v>3688</v>
      </c>
      <c r="Z51" s="9"/>
      <c r="AA51" s="9"/>
      <c r="AB51" s="9"/>
      <c r="AC51" s="9"/>
      <c r="AD51" s="9"/>
      <c r="AE51" s="9">
        <v>0.86872020999999999</v>
      </c>
      <c r="AF51" s="9"/>
      <c r="AG51" s="9"/>
      <c r="AH51" s="9"/>
      <c r="AI51" s="9"/>
      <c r="AJ51" s="9" t="s">
        <v>166</v>
      </c>
      <c r="AK51" s="9">
        <v>351</v>
      </c>
      <c r="AL51" s="9">
        <v>6286</v>
      </c>
      <c r="AM51" s="9">
        <v>1717</v>
      </c>
      <c r="AO51" s="9"/>
      <c r="AQ51" s="9"/>
      <c r="AT51" s="9">
        <v>1.0411764705882354</v>
      </c>
      <c r="AY51" s="9" t="s">
        <v>166</v>
      </c>
      <c r="AZ51">
        <v>220</v>
      </c>
      <c r="BA51">
        <v>1565</v>
      </c>
      <c r="BB51">
        <v>221</v>
      </c>
      <c r="BC51">
        <v>581</v>
      </c>
      <c r="BH51">
        <v>0.99363057324840764</v>
      </c>
    </row>
    <row r="52" spans="2:63" x14ac:dyDescent="0.2">
      <c r="B52" s="9"/>
      <c r="D52" s="9" t="s">
        <v>275</v>
      </c>
      <c r="E52" s="9">
        <v>938</v>
      </c>
      <c r="F52" s="9">
        <v>974</v>
      </c>
      <c r="G52" s="9">
        <v>412</v>
      </c>
      <c r="H52" s="9">
        <v>1017</v>
      </c>
      <c r="I52" s="9">
        <v>762</v>
      </c>
      <c r="J52" s="9">
        <v>397</v>
      </c>
      <c r="K52" s="9"/>
      <c r="L52" s="9"/>
      <c r="P52" s="9">
        <v>0.89445909999999995</v>
      </c>
      <c r="Q52" s="9" t="s">
        <v>46</v>
      </c>
      <c r="R52" s="9">
        <f>AVERAGE(P49:P54)</f>
        <v>0.90339900166666676</v>
      </c>
      <c r="T52" s="9" t="s">
        <v>275</v>
      </c>
      <c r="U52" s="9">
        <v>1270</v>
      </c>
      <c r="V52" s="9">
        <v>2369</v>
      </c>
      <c r="W52" s="9">
        <v>3430</v>
      </c>
      <c r="X52" s="9">
        <v>2322</v>
      </c>
      <c r="Y52" s="9">
        <v>2680</v>
      </c>
      <c r="Z52" s="9"/>
      <c r="AA52" s="9"/>
      <c r="AB52" s="9"/>
      <c r="AC52" s="9"/>
      <c r="AD52" s="9"/>
      <c r="AE52" s="9">
        <v>0.86159255999999995</v>
      </c>
      <c r="AF52" s="9"/>
      <c r="AG52" s="9" t="s">
        <v>46</v>
      </c>
      <c r="AH52" s="9">
        <f>AVERAGE(AE50:AE54)</f>
        <v>0.88030806199999989</v>
      </c>
      <c r="AI52" s="9"/>
      <c r="AJ52" s="9" t="s">
        <v>275</v>
      </c>
      <c r="AK52" s="9">
        <v>354</v>
      </c>
      <c r="AL52" s="9">
        <v>5528</v>
      </c>
      <c r="AM52" s="9">
        <v>1156</v>
      </c>
      <c r="AO52" s="9"/>
      <c r="AQ52" s="9"/>
      <c r="AT52" s="9">
        <v>0.88278505299999999</v>
      </c>
      <c r="AV52" s="9" t="s">
        <v>46</v>
      </c>
      <c r="AW52" s="9">
        <f>AVERAGE(AT51:AT53)</f>
        <v>0.86905888452941171</v>
      </c>
      <c r="AY52" s="9" t="s">
        <v>275</v>
      </c>
      <c r="AZ52">
        <f>AZ50-AZ49</f>
        <v>156</v>
      </c>
      <c r="BA52">
        <f>BA50-BA49</f>
        <v>1270</v>
      </c>
      <c r="BB52">
        <f>BB50-BB49</f>
        <v>225</v>
      </c>
      <c r="BC52">
        <f>BC50-BC49</f>
        <v>645</v>
      </c>
      <c r="BH52">
        <v>0.83115183246073299</v>
      </c>
      <c r="BJ52" s="9" t="s">
        <v>46</v>
      </c>
      <c r="BK52">
        <f>AVERAGE(BH51:BH54)</f>
        <v>1.0280793902785148</v>
      </c>
    </row>
    <row r="53" spans="2:63" x14ac:dyDescent="0.2">
      <c r="B53" s="9"/>
      <c r="D53" s="9" t="s">
        <v>168</v>
      </c>
      <c r="E53" s="9">
        <v>1173</v>
      </c>
      <c r="F53" s="9">
        <v>1164</v>
      </c>
      <c r="G53" s="9">
        <v>446</v>
      </c>
      <c r="H53" s="9">
        <v>1137</v>
      </c>
      <c r="I53" s="9">
        <v>779</v>
      </c>
      <c r="J53" s="9">
        <v>402</v>
      </c>
      <c r="K53" s="9"/>
      <c r="L53" s="9"/>
      <c r="P53" s="9">
        <v>0.97817715000000005</v>
      </c>
      <c r="Q53" s="9" t="s">
        <v>47</v>
      </c>
      <c r="R53" s="9">
        <f>STDEV(P49:P54)</f>
        <v>7.5327856029145948E-2</v>
      </c>
      <c r="T53" s="9" t="s">
        <v>168</v>
      </c>
      <c r="U53" s="9">
        <v>1374</v>
      </c>
      <c r="V53" s="9">
        <v>2727</v>
      </c>
      <c r="W53" s="9">
        <v>3981</v>
      </c>
      <c r="X53" s="9">
        <v>2304</v>
      </c>
      <c r="Y53" s="9">
        <v>3626</v>
      </c>
      <c r="Z53" s="9"/>
      <c r="AA53" s="9"/>
      <c r="AB53" s="9"/>
      <c r="AC53" s="9"/>
      <c r="AD53" s="9"/>
      <c r="AE53" s="9">
        <v>1.0078125</v>
      </c>
      <c r="AF53" s="9"/>
      <c r="AG53" s="9" t="s">
        <v>47</v>
      </c>
      <c r="AH53" s="9">
        <f>STDEV(AE50:AE54)</f>
        <v>9.8254607696610194E-2</v>
      </c>
      <c r="AI53" s="9"/>
      <c r="AJ53" s="9" t="s">
        <v>168</v>
      </c>
      <c r="AK53" s="9">
        <v>340</v>
      </c>
      <c r="AL53" s="9">
        <v>6262</v>
      </c>
      <c r="AM53" s="9">
        <v>1692</v>
      </c>
      <c r="AO53" s="9"/>
      <c r="AQ53" s="9"/>
      <c r="AT53" s="9">
        <v>0.68321513</v>
      </c>
      <c r="AV53" s="9" t="s">
        <v>47</v>
      </c>
      <c r="AW53" s="9">
        <f>STDEV(AT51:AT53)</f>
        <v>0.17937498742743968</v>
      </c>
      <c r="AY53" s="9" t="s">
        <v>168</v>
      </c>
      <c r="AZ53">
        <f>AZ51-AZ49</f>
        <v>157</v>
      </c>
      <c r="BA53">
        <f>BA51-BA49</f>
        <v>1528</v>
      </c>
      <c r="BB53">
        <f>BB51-BB49</f>
        <v>196</v>
      </c>
      <c r="BC53">
        <f>BC51-BC49</f>
        <v>566</v>
      </c>
      <c r="BH53">
        <v>1.1479591836734695</v>
      </c>
      <c r="BJ53" s="9" t="s">
        <v>47</v>
      </c>
      <c r="BK53">
        <f>STDEV(BH51:BH54)</f>
        <v>0.14918650135870934</v>
      </c>
    </row>
    <row r="54" spans="2:63" x14ac:dyDescent="0.2">
      <c r="B54" s="9"/>
      <c r="D54" s="9" t="s">
        <v>96</v>
      </c>
      <c r="E54" s="9">
        <v>0.79965898999999996</v>
      </c>
      <c r="F54" s="9">
        <v>0.83676976000000003</v>
      </c>
      <c r="G54" s="9">
        <v>0.92376681999999999</v>
      </c>
      <c r="H54" s="9">
        <v>0.89445909999999995</v>
      </c>
      <c r="I54" s="9">
        <v>0.97817715000000005</v>
      </c>
      <c r="J54" s="9">
        <v>0.98756219000000001</v>
      </c>
      <c r="K54" s="9"/>
      <c r="L54" s="9"/>
      <c r="P54" s="9">
        <v>0.98756219000000001</v>
      </c>
      <c r="Q54" s="9" t="s">
        <v>48</v>
      </c>
      <c r="R54" s="9">
        <f>R53/SQRT(6)</f>
        <v>3.0752468448206834E-2</v>
      </c>
      <c r="T54" s="9" t="s">
        <v>96</v>
      </c>
      <c r="U54" s="9">
        <v>0.92430858999999999</v>
      </c>
      <c r="V54" s="9">
        <v>0.86872020999999999</v>
      </c>
      <c r="W54" s="9">
        <v>0.86159255999999995</v>
      </c>
      <c r="X54" s="9">
        <f>X52/X53</f>
        <v>1.0078125</v>
      </c>
      <c r="Y54" s="9">
        <v>0.73910644999999997</v>
      </c>
      <c r="Z54" s="9"/>
      <c r="AA54" s="9"/>
      <c r="AB54" s="9"/>
      <c r="AC54" s="9"/>
      <c r="AD54" s="9"/>
      <c r="AE54" s="9">
        <v>0.73910644999999997</v>
      </c>
      <c r="AF54" s="9"/>
      <c r="AG54" s="9" t="s">
        <v>48</v>
      </c>
      <c r="AH54" s="9">
        <f>AH53/SQRT(5)</f>
        <v>4.3940796382438883E-2</v>
      </c>
      <c r="AI54" s="9"/>
      <c r="AJ54" s="9" t="s">
        <v>96</v>
      </c>
      <c r="AK54" s="9">
        <f>AK52/AK53</f>
        <v>1.0411764705882354</v>
      </c>
      <c r="AL54" s="9">
        <v>0.88278505299999999</v>
      </c>
      <c r="AM54" s="9">
        <v>0.68321513</v>
      </c>
      <c r="AO54" s="9"/>
      <c r="AQ54" s="9"/>
      <c r="AS54" s="9"/>
      <c r="AV54" s="9" t="s">
        <v>48</v>
      </c>
      <c r="AW54" s="9">
        <f>AW53/(SQRT(3))</f>
        <v>0.10356219727711805</v>
      </c>
      <c r="AY54" s="9" t="s">
        <v>96</v>
      </c>
      <c r="AZ54">
        <f>AZ52/AZ53</f>
        <v>0.99363057324840764</v>
      </c>
      <c r="BA54">
        <f t="shared" ref="BA54" si="21">BA52/BA53</f>
        <v>0.83115183246073299</v>
      </c>
      <c r="BB54">
        <f>BB52/BB53</f>
        <v>1.1479591836734695</v>
      </c>
      <c r="BC54">
        <f>BC52/BC53</f>
        <v>1.1395759717314489</v>
      </c>
      <c r="BH54">
        <v>1.1395759717314489</v>
      </c>
      <c r="BJ54" s="9" t="s">
        <v>48</v>
      </c>
      <c r="BK54">
        <f>BK53/SQRT(4)</f>
        <v>7.459325067935467E-2</v>
      </c>
    </row>
    <row r="55" spans="2:63" x14ac:dyDescent="0.2">
      <c r="B55" s="9"/>
      <c r="D55" s="9"/>
      <c r="E55" s="9"/>
      <c r="F55" s="9"/>
      <c r="G55" s="9"/>
      <c r="H55" s="9"/>
      <c r="I55" s="9"/>
      <c r="J55" s="9"/>
      <c r="K55" s="9"/>
      <c r="L55" s="9"/>
      <c r="P55" s="9"/>
      <c r="Q55" s="9"/>
      <c r="R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L55" s="9"/>
      <c r="AM55" s="9"/>
      <c r="AN55" s="9"/>
      <c r="AP55" s="9"/>
      <c r="AQ55" s="9"/>
      <c r="AR55" s="9"/>
      <c r="AY55" s="9"/>
    </row>
    <row r="56" spans="2:63" x14ac:dyDescent="0.2">
      <c r="B56" s="9"/>
      <c r="D56" s="9"/>
      <c r="E56" s="9"/>
      <c r="F56" s="9"/>
      <c r="G56" s="9"/>
      <c r="H56" s="9"/>
      <c r="I56" s="9"/>
      <c r="J56" s="9"/>
      <c r="K56" s="9"/>
      <c r="L56" s="9"/>
      <c r="P56" s="9"/>
      <c r="Q56" s="9"/>
      <c r="R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Y56" s="9"/>
    </row>
    <row r="57" spans="2:63" x14ac:dyDescent="0.2">
      <c r="B57" s="9"/>
      <c r="D57" s="9" t="s">
        <v>276</v>
      </c>
      <c r="E57" s="9"/>
      <c r="F57" s="9"/>
      <c r="G57" s="9"/>
      <c r="H57" s="9"/>
      <c r="I57" s="9"/>
      <c r="J57" s="9"/>
      <c r="K57" s="9"/>
      <c r="L57" s="9"/>
      <c r="P57" s="9"/>
      <c r="Q57" s="9"/>
      <c r="R57" s="9"/>
      <c r="T57" s="9" t="s">
        <v>276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0.79524887</v>
      </c>
      <c r="AF57" s="9"/>
      <c r="AG57" s="9"/>
      <c r="AH57" s="9"/>
      <c r="AI57" s="9"/>
      <c r="AJ57" s="9" t="s">
        <v>276</v>
      </c>
      <c r="AK57" s="9"/>
      <c r="AL57" s="9"/>
      <c r="AM57" s="9"/>
      <c r="AN57" s="9"/>
      <c r="AO57" s="9"/>
      <c r="AP57" s="9"/>
      <c r="AY57" s="9" t="s">
        <v>276</v>
      </c>
    </row>
    <row r="58" spans="2:63" x14ac:dyDescent="0.2">
      <c r="B58" s="9"/>
      <c r="D58" s="9" t="s">
        <v>50</v>
      </c>
      <c r="E58" s="9" t="s">
        <v>277</v>
      </c>
      <c r="F58" s="9" t="s">
        <v>278</v>
      </c>
      <c r="G58" s="9" t="s">
        <v>279</v>
      </c>
      <c r="H58" s="9" t="s">
        <v>280</v>
      </c>
      <c r="I58" s="9" t="s">
        <v>281</v>
      </c>
      <c r="J58" s="9"/>
      <c r="K58" s="9"/>
      <c r="L58" s="9"/>
      <c r="P58" s="9"/>
      <c r="Q58" s="9"/>
      <c r="R58" s="9"/>
      <c r="T58" s="9" t="s">
        <v>50</v>
      </c>
      <c r="U58" s="9" t="s">
        <v>282</v>
      </c>
      <c r="V58" s="9" t="s">
        <v>283</v>
      </c>
      <c r="W58" s="9" t="s">
        <v>284</v>
      </c>
      <c r="X58" s="9" t="s">
        <v>285</v>
      </c>
      <c r="Y58" s="9" t="s">
        <v>286</v>
      </c>
      <c r="Z58" s="9" t="s">
        <v>287</v>
      </c>
      <c r="AA58" s="9" t="s">
        <v>288</v>
      </c>
      <c r="AB58" s="9" t="s">
        <v>289</v>
      </c>
      <c r="AC58" s="9" t="s">
        <v>290</v>
      </c>
      <c r="AD58" s="9"/>
      <c r="AE58" s="9">
        <v>0.98264499000000005</v>
      </c>
      <c r="AF58" s="9"/>
      <c r="AG58" s="9"/>
      <c r="AH58" s="9"/>
      <c r="AI58" s="9"/>
      <c r="AJ58" s="9" t="s">
        <v>50</v>
      </c>
      <c r="AK58" s="9" t="s">
        <v>291</v>
      </c>
      <c r="AL58" s="9" t="s">
        <v>292</v>
      </c>
      <c r="AM58" s="9" t="s">
        <v>293</v>
      </c>
      <c r="AN58" s="9" t="s">
        <v>294</v>
      </c>
      <c r="AO58" s="9" t="s">
        <v>295</v>
      </c>
      <c r="AP58" s="9" t="s">
        <v>296</v>
      </c>
      <c r="AQ58" s="9" t="s">
        <v>297</v>
      </c>
      <c r="AR58" s="9"/>
      <c r="AS58" s="9"/>
      <c r="AT58" s="9">
        <v>0.92076302300000001</v>
      </c>
      <c r="AY58" s="9" t="s">
        <v>50</v>
      </c>
      <c r="AZ58" t="s">
        <v>298</v>
      </c>
      <c r="BA58" t="s">
        <v>299</v>
      </c>
      <c r="BB58" t="s">
        <v>300</v>
      </c>
      <c r="BC58" t="s">
        <v>301</v>
      </c>
    </row>
    <row r="59" spans="2:63" x14ac:dyDescent="0.2">
      <c r="B59" s="9"/>
      <c r="D59" s="9" t="s">
        <v>91</v>
      </c>
      <c r="E59" s="9">
        <v>83</v>
      </c>
      <c r="F59" s="9">
        <v>78</v>
      </c>
      <c r="G59" s="9">
        <v>16</v>
      </c>
      <c r="H59" s="9">
        <v>34</v>
      </c>
      <c r="I59" s="9">
        <v>49</v>
      </c>
      <c r="J59" s="9"/>
      <c r="K59" s="9"/>
      <c r="L59" s="9"/>
      <c r="P59" s="9"/>
      <c r="Q59" s="9"/>
      <c r="R59" s="9"/>
      <c r="T59" s="9" t="s">
        <v>91</v>
      </c>
      <c r="U59" s="9">
        <v>50</v>
      </c>
      <c r="V59" s="9">
        <v>58</v>
      </c>
      <c r="W59" s="9">
        <v>54</v>
      </c>
      <c r="X59" s="9">
        <v>14</v>
      </c>
      <c r="Y59" s="9">
        <v>16</v>
      </c>
      <c r="Z59" s="9">
        <v>19</v>
      </c>
      <c r="AA59" s="9">
        <v>42</v>
      </c>
      <c r="AB59" s="9">
        <v>90</v>
      </c>
      <c r="AC59" s="9">
        <v>33</v>
      </c>
      <c r="AD59" s="9"/>
      <c r="AE59" s="9">
        <v>0.90671272999999997</v>
      </c>
      <c r="AF59" s="9"/>
      <c r="AG59" s="9"/>
      <c r="AH59" s="9"/>
      <c r="AI59" s="9"/>
      <c r="AJ59" s="9" t="s">
        <v>91</v>
      </c>
      <c r="AK59" s="9">
        <v>91</v>
      </c>
      <c r="AL59" s="9">
        <v>8</v>
      </c>
      <c r="AM59" s="9">
        <v>38</v>
      </c>
      <c r="AN59" s="9">
        <v>22</v>
      </c>
      <c r="AO59" s="9">
        <v>9</v>
      </c>
      <c r="AP59" s="9">
        <v>29</v>
      </c>
      <c r="AQ59" s="9">
        <v>22</v>
      </c>
      <c r="AS59" s="9"/>
      <c r="AT59" s="9">
        <v>1.0482993197278911</v>
      </c>
      <c r="AY59" s="9" t="s">
        <v>91</v>
      </c>
      <c r="AZ59">
        <v>24</v>
      </c>
      <c r="BA59">
        <v>21</v>
      </c>
      <c r="BB59">
        <v>12</v>
      </c>
      <c r="BC59">
        <v>113</v>
      </c>
    </row>
    <row r="60" spans="2:63" x14ac:dyDescent="0.2">
      <c r="B60" s="9"/>
      <c r="D60" s="9" t="s">
        <v>302</v>
      </c>
      <c r="E60" s="9">
        <v>2218</v>
      </c>
      <c r="F60" s="9">
        <v>1596</v>
      </c>
      <c r="G60" s="9">
        <v>179</v>
      </c>
      <c r="H60" s="9">
        <v>364</v>
      </c>
      <c r="I60" s="9">
        <v>780</v>
      </c>
      <c r="J60" s="9"/>
      <c r="K60" s="9"/>
      <c r="L60" s="9"/>
      <c r="P60" s="9">
        <v>0.86019338999999995</v>
      </c>
      <c r="Q60" s="9"/>
      <c r="R60" s="9"/>
      <c r="T60" s="9" t="s">
        <v>302</v>
      </c>
      <c r="U60" s="9">
        <v>2159</v>
      </c>
      <c r="V60" s="9">
        <v>4531</v>
      </c>
      <c r="W60" s="9">
        <v>1891</v>
      </c>
      <c r="X60" s="9">
        <v>528</v>
      </c>
      <c r="Y60" s="9">
        <v>2783</v>
      </c>
      <c r="Z60" s="9">
        <v>71</v>
      </c>
      <c r="AA60" s="9">
        <v>1197</v>
      </c>
      <c r="AB60" s="9">
        <v>4941</v>
      </c>
      <c r="AC60" s="9">
        <v>3162</v>
      </c>
      <c r="AD60" s="9"/>
      <c r="AE60" s="9">
        <v>1.0138067061143985</v>
      </c>
      <c r="AF60" s="9"/>
      <c r="AG60" s="9"/>
      <c r="AH60" s="9"/>
      <c r="AI60" s="9"/>
      <c r="AJ60" s="9" t="s">
        <v>302</v>
      </c>
      <c r="AK60" s="9">
        <v>3856</v>
      </c>
      <c r="AL60" s="9">
        <v>1549</v>
      </c>
      <c r="AM60" s="9">
        <v>3703</v>
      </c>
      <c r="AN60" s="9">
        <v>2409</v>
      </c>
      <c r="AO60" s="9">
        <v>538</v>
      </c>
      <c r="AP60" s="9">
        <v>2515</v>
      </c>
      <c r="AQ60" s="9">
        <v>1373</v>
      </c>
      <c r="AS60" s="9"/>
      <c r="AT60" s="9">
        <v>0.92784810100000004</v>
      </c>
      <c r="AY60" s="9" t="s">
        <v>302</v>
      </c>
      <c r="AZ60">
        <v>162</v>
      </c>
      <c r="BA60">
        <v>176</v>
      </c>
      <c r="BB60">
        <v>2389</v>
      </c>
      <c r="BC60">
        <v>3703</v>
      </c>
    </row>
    <row r="61" spans="2:63" x14ac:dyDescent="0.2">
      <c r="B61" s="9"/>
      <c r="D61" s="9" t="s">
        <v>166</v>
      </c>
      <c r="E61" s="9">
        <v>2565</v>
      </c>
      <c r="F61" s="9">
        <v>1651</v>
      </c>
      <c r="G61" s="9">
        <v>164</v>
      </c>
      <c r="H61" s="9">
        <v>365</v>
      </c>
      <c r="I61" s="9">
        <v>807</v>
      </c>
      <c r="J61" s="9"/>
      <c r="K61" s="9"/>
      <c r="L61" s="9"/>
      <c r="P61" s="9">
        <v>0.96503497000000005</v>
      </c>
      <c r="Q61" s="9"/>
      <c r="R61" s="9"/>
      <c r="T61" s="9" t="s">
        <v>166</v>
      </c>
      <c r="U61" s="9">
        <v>2702</v>
      </c>
      <c r="V61" s="9">
        <v>4610</v>
      </c>
      <c r="W61" s="9">
        <v>2080</v>
      </c>
      <c r="X61" s="9">
        <v>521</v>
      </c>
      <c r="Y61" s="9">
        <v>2602</v>
      </c>
      <c r="Z61" s="9">
        <v>78</v>
      </c>
      <c r="AA61" s="9">
        <v>1092</v>
      </c>
      <c r="AB61" s="9">
        <v>5021</v>
      </c>
      <c r="AC61" s="9">
        <v>3041</v>
      </c>
      <c r="AD61" s="9"/>
      <c r="AE61" s="9">
        <v>1.0699922660479506</v>
      </c>
      <c r="AF61" s="9"/>
      <c r="AG61" s="9"/>
      <c r="AH61" s="9"/>
      <c r="AI61" s="9"/>
      <c r="AJ61" s="9" t="s">
        <v>166</v>
      </c>
      <c r="AK61" s="9">
        <v>4180</v>
      </c>
      <c r="AL61" s="9">
        <v>1478</v>
      </c>
      <c r="AM61" s="9">
        <v>3988</v>
      </c>
      <c r="AN61" s="9">
        <v>2111</v>
      </c>
      <c r="AO61" s="9">
        <v>567</v>
      </c>
      <c r="AP61" s="9">
        <v>2597</v>
      </c>
      <c r="AQ61" s="9">
        <v>1406</v>
      </c>
      <c r="AS61" s="9"/>
      <c r="AT61" s="9">
        <v>1.1426519865964577</v>
      </c>
      <c r="AY61" s="9" t="s">
        <v>166</v>
      </c>
      <c r="AZ61">
        <v>115</v>
      </c>
      <c r="BA61">
        <v>215</v>
      </c>
      <c r="BB61">
        <v>2414</v>
      </c>
      <c r="BC61">
        <v>4142</v>
      </c>
      <c r="BH61">
        <v>1.5164835164835164</v>
      </c>
    </row>
    <row r="62" spans="2:63" x14ac:dyDescent="0.2">
      <c r="B62" s="9"/>
      <c r="D62" s="9" t="s">
        <v>303</v>
      </c>
      <c r="E62" s="9">
        <v>2135</v>
      </c>
      <c r="F62" s="9">
        <v>1518</v>
      </c>
      <c r="G62" s="9">
        <v>163</v>
      </c>
      <c r="H62" s="9">
        <v>330</v>
      </c>
      <c r="I62" s="9">
        <v>731</v>
      </c>
      <c r="J62" s="9"/>
      <c r="K62" s="9"/>
      <c r="L62" s="9"/>
      <c r="P62" s="9">
        <v>1.1013513513513513</v>
      </c>
      <c r="Q62" s="9" t="s">
        <v>46</v>
      </c>
      <c r="R62" s="9">
        <f>AVERAGE(P60:P64)</f>
        <v>0.97758770227027036</v>
      </c>
      <c r="T62" s="9" t="s">
        <v>303</v>
      </c>
      <c r="U62" s="9">
        <v>2109</v>
      </c>
      <c r="V62" s="9">
        <v>4473</v>
      </c>
      <c r="W62" s="9">
        <v>1837</v>
      </c>
      <c r="X62" s="9">
        <v>514</v>
      </c>
      <c r="Y62" s="9">
        <v>2767</v>
      </c>
      <c r="Z62" s="9">
        <v>52</v>
      </c>
      <c r="AA62" s="9">
        <v>1155</v>
      </c>
      <c r="AB62" s="9">
        <v>4851</v>
      </c>
      <c r="AC62" s="9">
        <v>3129</v>
      </c>
      <c r="AD62" s="9"/>
      <c r="AE62" s="9">
        <v>0.88135593000000001</v>
      </c>
      <c r="AF62" s="9"/>
      <c r="AG62" s="9" t="s">
        <v>46</v>
      </c>
      <c r="AH62" s="9">
        <f>AVERAGE(AE57:AE65)</f>
        <v>0.97486262955468184</v>
      </c>
      <c r="AI62" s="9"/>
      <c r="AJ62" s="9" t="s">
        <v>303</v>
      </c>
      <c r="AK62" s="9">
        <v>3765</v>
      </c>
      <c r="AL62" s="9">
        <v>1541</v>
      </c>
      <c r="AM62" s="9">
        <v>3665</v>
      </c>
      <c r="AN62" s="9">
        <v>2387</v>
      </c>
      <c r="AO62" s="9">
        <v>529</v>
      </c>
      <c r="AP62" s="9">
        <v>2486</v>
      </c>
      <c r="AQ62" s="9">
        <v>1351</v>
      </c>
      <c r="AS62" s="9"/>
      <c r="AT62" s="9">
        <v>0.94802867400000002</v>
      </c>
      <c r="AV62" s="9" t="s">
        <v>46</v>
      </c>
      <c r="AW62" s="9">
        <f>AVERAGE(AT58:AT64)</f>
        <v>0.99025938704633543</v>
      </c>
      <c r="AY62" s="9" t="s">
        <v>303</v>
      </c>
      <c r="AZ62">
        <f>AZ60-AZ59</f>
        <v>138</v>
      </c>
      <c r="BA62">
        <f>BA60-BA59</f>
        <v>155</v>
      </c>
      <c r="BB62">
        <f>BB60-BB59</f>
        <v>2377</v>
      </c>
      <c r="BC62">
        <f>BC60-BC59</f>
        <v>3590</v>
      </c>
      <c r="BH62">
        <v>0.7989690721649485</v>
      </c>
      <c r="BJ62" s="9" t="s">
        <v>46</v>
      </c>
      <c r="BK62">
        <f>AVERAGE(BH61:BH64)</f>
        <v>1.0490211388993733</v>
      </c>
    </row>
    <row r="63" spans="2:63" x14ac:dyDescent="0.2">
      <c r="B63" s="9"/>
      <c r="D63" s="9" t="s">
        <v>168</v>
      </c>
      <c r="E63" s="9">
        <v>2482</v>
      </c>
      <c r="F63" s="9">
        <v>1573</v>
      </c>
      <c r="G63" s="9">
        <v>148</v>
      </c>
      <c r="H63" s="9">
        <v>331</v>
      </c>
      <c r="I63" s="9">
        <v>758</v>
      </c>
      <c r="J63" s="9"/>
      <c r="K63" s="9"/>
      <c r="L63" s="9"/>
      <c r="P63" s="9">
        <v>0.99697884999999997</v>
      </c>
      <c r="Q63" s="9" t="s">
        <v>47</v>
      </c>
      <c r="R63" s="9">
        <f>STDEV(P60:P64)</f>
        <v>8.6323371408085117E-2</v>
      </c>
      <c r="T63" s="9" t="s">
        <v>168</v>
      </c>
      <c r="U63" s="9">
        <v>2652</v>
      </c>
      <c r="V63" s="9">
        <v>4552</v>
      </c>
      <c r="W63" s="9">
        <v>2026</v>
      </c>
      <c r="X63" s="9">
        <v>507</v>
      </c>
      <c r="Y63" s="9">
        <v>2586</v>
      </c>
      <c r="Z63" s="9">
        <v>59</v>
      </c>
      <c r="AA63" s="9">
        <v>1050</v>
      </c>
      <c r="AB63" s="9">
        <v>4931</v>
      </c>
      <c r="AC63" s="9">
        <v>3008</v>
      </c>
      <c r="AD63" s="9"/>
      <c r="AE63" s="9">
        <v>1.1000000000000001</v>
      </c>
      <c r="AF63" s="9"/>
      <c r="AG63" s="9" t="s">
        <v>47</v>
      </c>
      <c r="AH63" s="9">
        <f>STDEV(AE57:AE65)</f>
        <v>9.7651842289761176E-2</v>
      </c>
      <c r="AI63" s="9"/>
      <c r="AJ63" s="9" t="s">
        <v>168</v>
      </c>
      <c r="AK63" s="9">
        <v>4089</v>
      </c>
      <c r="AL63" s="9">
        <v>1470</v>
      </c>
      <c r="AM63" s="9">
        <v>3950</v>
      </c>
      <c r="AN63" s="9">
        <v>2089</v>
      </c>
      <c r="AO63" s="9">
        <v>558</v>
      </c>
      <c r="AP63" s="9">
        <v>2568</v>
      </c>
      <c r="AQ63" s="9">
        <v>1384</v>
      </c>
      <c r="AS63" s="9"/>
      <c r="AT63" s="9">
        <v>0.96806853599999998</v>
      </c>
      <c r="AV63" s="9" t="s">
        <v>47</v>
      </c>
      <c r="AW63" s="9">
        <f>STDEV(AT58:AT64)</f>
        <v>7.9363952773935098E-2</v>
      </c>
      <c r="AY63" s="9" t="s">
        <v>168</v>
      </c>
      <c r="AZ63">
        <f>AZ61-AZ59</f>
        <v>91</v>
      </c>
      <c r="BA63">
        <f>BA61-BA59</f>
        <v>194</v>
      </c>
      <c r="BB63">
        <f>BB61-BB59</f>
        <v>2402</v>
      </c>
      <c r="BC63">
        <f>BC61-BC59</f>
        <v>4029</v>
      </c>
      <c r="BH63">
        <v>0.98959200666111569</v>
      </c>
      <c r="BJ63" s="9" t="s">
        <v>47</v>
      </c>
      <c r="BK63">
        <f>STDEV(BH61:BH64)</f>
        <v>0.32121487361206041</v>
      </c>
    </row>
    <row r="64" spans="2:63" x14ac:dyDescent="0.2">
      <c r="B64" s="9"/>
      <c r="D64" s="9" t="s">
        <v>96</v>
      </c>
      <c r="E64" s="9">
        <v>0.86019338999999995</v>
      </c>
      <c r="F64" s="9">
        <v>0.96503497000000005</v>
      </c>
      <c r="G64" s="9">
        <f>G62/G63</f>
        <v>1.1013513513513513</v>
      </c>
      <c r="H64" s="9">
        <v>0.99697884999999997</v>
      </c>
      <c r="I64" s="9">
        <v>0.96437994999999999</v>
      </c>
      <c r="J64" s="9"/>
      <c r="K64" s="9"/>
      <c r="L64" s="9"/>
      <c r="P64" s="9">
        <v>0.96437994999999999</v>
      </c>
      <c r="Q64" s="9" t="s">
        <v>48</v>
      </c>
      <c r="R64" s="9">
        <f>R63/SQRT(5)</f>
        <v>3.8604985303088007E-2</v>
      </c>
      <c r="T64" s="9" t="s">
        <v>96</v>
      </c>
      <c r="U64" s="9">
        <v>0.79524887</v>
      </c>
      <c r="V64" s="9">
        <v>0.98264499000000005</v>
      </c>
      <c r="W64" s="9">
        <v>0.90671272999999997</v>
      </c>
      <c r="X64" s="9">
        <f t="shared" ref="X64:AC64" si="22">X62/X63</f>
        <v>1.0138067061143985</v>
      </c>
      <c r="Y64" s="9">
        <f t="shared" si="22"/>
        <v>1.0699922660479506</v>
      </c>
      <c r="Z64" s="9">
        <f t="shared" si="22"/>
        <v>0.88135593220338981</v>
      </c>
      <c r="AA64" s="9">
        <f t="shared" si="22"/>
        <v>1.1000000000000001</v>
      </c>
      <c r="AB64" s="9">
        <f t="shared" si="22"/>
        <v>0.98377611032244983</v>
      </c>
      <c r="AC64" s="9">
        <f t="shared" si="22"/>
        <v>1.0402260638297873</v>
      </c>
      <c r="AD64" s="9"/>
      <c r="AE64" s="9">
        <v>0.98377610999999998</v>
      </c>
      <c r="AF64" s="9"/>
      <c r="AG64" s="9" t="s">
        <v>48</v>
      </c>
      <c r="AH64" s="9">
        <f>AH63/SQRT(9)</f>
        <v>3.2550614096587056E-2</v>
      </c>
      <c r="AI64" s="9"/>
      <c r="AJ64" s="9" t="s">
        <v>96</v>
      </c>
      <c r="AK64" s="9">
        <v>0.92076302300000001</v>
      </c>
      <c r="AL64" s="9">
        <f>AL62/AL63</f>
        <v>1.0482993197278911</v>
      </c>
      <c r="AM64" s="9">
        <v>0.92784810100000004</v>
      </c>
      <c r="AN64" s="9">
        <f>AN62/AN63</f>
        <v>1.1426519865964577</v>
      </c>
      <c r="AO64" s="9">
        <v>0.94802867400000002</v>
      </c>
      <c r="AP64" s="9">
        <v>0.96806853599999998</v>
      </c>
      <c r="AQ64" s="9">
        <v>0.97615606899999996</v>
      </c>
      <c r="AS64" s="9"/>
      <c r="AT64" s="9">
        <v>0.97615606899999996</v>
      </c>
      <c r="AV64" s="9" t="s">
        <v>48</v>
      </c>
      <c r="AW64" s="9">
        <f>AW63/(SQRT(7))</f>
        <v>2.9996754586129576E-2</v>
      </c>
      <c r="AY64" s="9" t="s">
        <v>96</v>
      </c>
      <c r="AZ64">
        <f>AZ62/AZ63</f>
        <v>1.5164835164835164</v>
      </c>
      <c r="BA64">
        <f t="shared" ref="BA64:BC64" si="23">BA62/BA63</f>
        <v>0.7989690721649485</v>
      </c>
      <c r="BB64">
        <f t="shared" si="23"/>
        <v>0.98959200666111569</v>
      </c>
      <c r="BC64">
        <f t="shared" si="23"/>
        <v>0.89103996028791266</v>
      </c>
      <c r="BH64">
        <v>0.89103996028791266</v>
      </c>
      <c r="BJ64" s="9" t="s">
        <v>48</v>
      </c>
      <c r="BK64">
        <f>BK63/SQRT(4)</f>
        <v>0.16060743680603021</v>
      </c>
    </row>
    <row r="65" spans="2:32" x14ac:dyDescent="0.2">
      <c r="B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E65">
        <v>1.0402260638297873</v>
      </c>
      <c r="AF6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Panel B</vt:lpstr>
      <vt:lpstr>Panel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Benitez</dc:creator>
  <cp:lastModifiedBy>Miguel Benitez</cp:lastModifiedBy>
  <dcterms:created xsi:type="dcterms:W3CDTF">2022-12-04T23:42:21Z</dcterms:created>
  <dcterms:modified xsi:type="dcterms:W3CDTF">2022-12-04T23:55:11Z</dcterms:modified>
</cp:coreProperties>
</file>